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8475" windowHeight="5640" tabRatio="740"/>
  </bookViews>
  <sheets>
    <sheet name="GOR-2020" sheetId="13" r:id="rId1"/>
    <sheet name="GOR-2020-2021" sheetId="18" r:id="rId2"/>
    <sheet name="GOR-2021-2022" sheetId="16" r:id="rId3"/>
    <sheet name="Твърди горива" sheetId="5" r:id="rId4"/>
    <sheet name="Течни горива" sheetId="6" r:id="rId5"/>
    <sheet name="Природен газ" sheetId="19" r:id="rId6"/>
  </sheets>
  <calcPr calcId="124519"/>
</workbook>
</file>

<file path=xl/calcChain.xml><?xml version="1.0" encoding="utf-8"?>
<calcChain xmlns="http://schemas.openxmlformats.org/spreadsheetml/2006/main">
  <c r="E9" i="13"/>
  <c r="D12" i="5"/>
  <c r="E20" i="13" l="1"/>
  <c r="C20"/>
  <c r="D49" i="19"/>
  <c r="D53" s="1"/>
  <c r="D43"/>
  <c r="D45" s="1"/>
  <c r="O37"/>
  <c r="N37"/>
  <c r="M37"/>
  <c r="L37"/>
  <c r="K37"/>
  <c r="J37"/>
  <c r="I37"/>
  <c r="H37"/>
  <c r="G37"/>
  <c r="F37"/>
  <c r="E37"/>
  <c r="D37"/>
  <c r="O36"/>
  <c r="N36"/>
  <c r="M36"/>
  <c r="L36"/>
  <c r="K36"/>
  <c r="J36"/>
  <c r="I36"/>
  <c r="H36"/>
  <c r="G36"/>
  <c r="F36"/>
  <c r="E36"/>
  <c r="D36"/>
  <c r="O35"/>
  <c r="O38" s="1"/>
  <c r="O39" s="1"/>
  <c r="N35"/>
  <c r="M35"/>
  <c r="M38" s="1"/>
  <c r="M39" s="1"/>
  <c r="L35"/>
  <c r="K35"/>
  <c r="K38" s="1"/>
  <c r="K39" s="1"/>
  <c r="J35"/>
  <c r="I35"/>
  <c r="I38" s="1"/>
  <c r="I39" s="1"/>
  <c r="H35"/>
  <c r="G35"/>
  <c r="G38" s="1"/>
  <c r="G39" s="1"/>
  <c r="F35"/>
  <c r="E35"/>
  <c r="E38" s="1"/>
  <c r="E39" s="1"/>
  <c r="D35"/>
  <c r="P32"/>
  <c r="P36" s="1"/>
  <c r="P26"/>
  <c r="P28" s="1"/>
  <c r="O18"/>
  <c r="N18"/>
  <c r="M18"/>
  <c r="L18"/>
  <c r="K18"/>
  <c r="J18"/>
  <c r="I18"/>
  <c r="H18"/>
  <c r="G18"/>
  <c r="F18"/>
  <c r="E18"/>
  <c r="D18"/>
  <c r="O17"/>
  <c r="N17"/>
  <c r="M17"/>
  <c r="L17"/>
  <c r="K17"/>
  <c r="J17"/>
  <c r="I17"/>
  <c r="H17"/>
  <c r="G17"/>
  <c r="F17"/>
  <c r="E17"/>
  <c r="D17"/>
  <c r="O16"/>
  <c r="O19" s="1"/>
  <c r="O20" s="1"/>
  <c r="N16"/>
  <c r="M16"/>
  <c r="M19" s="1"/>
  <c r="M20" s="1"/>
  <c r="L16"/>
  <c r="K16"/>
  <c r="K19" s="1"/>
  <c r="K20" s="1"/>
  <c r="J16"/>
  <c r="I16"/>
  <c r="I19" s="1"/>
  <c r="I20" s="1"/>
  <c r="H16"/>
  <c r="G16"/>
  <c r="G19" s="1"/>
  <c r="G20" s="1"/>
  <c r="F16"/>
  <c r="E16"/>
  <c r="E19" s="1"/>
  <c r="E20" s="1"/>
  <c r="D16"/>
  <c r="P13"/>
  <c r="P17" s="1"/>
  <c r="O11"/>
  <c r="N11"/>
  <c r="M11"/>
  <c r="L11"/>
  <c r="K11"/>
  <c r="J11"/>
  <c r="I11"/>
  <c r="H11"/>
  <c r="G11"/>
  <c r="F11"/>
  <c r="E11"/>
  <c r="D11"/>
  <c r="P7"/>
  <c r="P9" s="1"/>
  <c r="H24" i="18"/>
  <c r="G24"/>
  <c r="F24"/>
  <c r="F23"/>
  <c r="F22"/>
  <c r="H22" s="1"/>
  <c r="F21"/>
  <c r="H21"/>
  <c r="E20"/>
  <c r="C20"/>
  <c r="H18"/>
  <c r="H13"/>
  <c r="G13"/>
  <c r="F13"/>
  <c r="H12"/>
  <c r="G12"/>
  <c r="F12"/>
  <c r="F11"/>
  <c r="H11" s="1"/>
  <c r="F10"/>
  <c r="H10" s="1"/>
  <c r="E9"/>
  <c r="C9"/>
  <c r="G10"/>
  <c r="G21"/>
  <c r="G22"/>
  <c r="G23"/>
  <c r="H24" i="16"/>
  <c r="G24"/>
  <c r="F24"/>
  <c r="F23"/>
  <c r="F22"/>
  <c r="G22" s="1"/>
  <c r="F21"/>
  <c r="E20"/>
  <c r="C20"/>
  <c r="F20" s="1"/>
  <c r="H18"/>
  <c r="H23" s="1"/>
  <c r="H13"/>
  <c r="G13"/>
  <c r="F13"/>
  <c r="H12"/>
  <c r="G12"/>
  <c r="F12"/>
  <c r="F11"/>
  <c r="H11" s="1"/>
  <c r="F10"/>
  <c r="H10" s="1"/>
  <c r="E9"/>
  <c r="C9"/>
  <c r="G10"/>
  <c r="G21"/>
  <c r="G23"/>
  <c r="F22" i="13"/>
  <c r="H24"/>
  <c r="G24"/>
  <c r="F24"/>
  <c r="F21"/>
  <c r="G21" s="1"/>
  <c r="H18"/>
  <c r="H21" s="1"/>
  <c r="H13"/>
  <c r="G13"/>
  <c r="F13"/>
  <c r="F12"/>
  <c r="G12"/>
  <c r="F11"/>
  <c r="G11" s="1"/>
  <c r="F10"/>
  <c r="G10" s="1"/>
  <c r="C9"/>
  <c r="F9" s="1"/>
  <c r="H10"/>
  <c r="E9" i="5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C9"/>
  <c r="C10" s="1"/>
  <c r="C9" i="6"/>
  <c r="D9"/>
  <c r="E9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9" i="5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F23" i="13"/>
  <c r="H23" s="1"/>
  <c r="H12"/>
  <c r="C10" i="6"/>
  <c r="D10" s="1"/>
  <c r="C11"/>
  <c r="C12" s="1"/>
  <c r="G11" i="18"/>
  <c r="F20" i="13"/>
  <c r="G22"/>
  <c r="D20" i="18" l="1"/>
  <c r="H23"/>
  <c r="D20" i="13"/>
  <c r="H22"/>
  <c r="G23"/>
  <c r="D9"/>
  <c r="G9" s="1"/>
  <c r="D9" i="5"/>
  <c r="D10" s="1"/>
  <c r="E27" i="13"/>
  <c r="D9" i="16"/>
  <c r="G11"/>
  <c r="E28"/>
  <c r="D20"/>
  <c r="C13" i="6"/>
  <c r="C11" i="5"/>
  <c r="E23" i="6"/>
  <c r="D11"/>
  <c r="D12" s="1"/>
  <c r="F9" i="18"/>
  <c r="H21" i="16"/>
  <c r="H22"/>
  <c r="D19" i="19"/>
  <c r="D20" s="1"/>
  <c r="F19"/>
  <c r="F20" s="1"/>
  <c r="H19"/>
  <c r="H20" s="1"/>
  <c r="J19"/>
  <c r="J20" s="1"/>
  <c r="L19"/>
  <c r="L20" s="1"/>
  <c r="D56" s="1"/>
  <c r="N19"/>
  <c r="N20" s="1"/>
  <c r="D38"/>
  <c r="D39" s="1"/>
  <c r="F38"/>
  <c r="F39" s="1"/>
  <c r="H38"/>
  <c r="H39" s="1"/>
  <c r="J38"/>
  <c r="J39" s="1"/>
  <c r="L38"/>
  <c r="L39" s="1"/>
  <c r="N38"/>
  <c r="N39" s="1"/>
  <c r="F9" i="16"/>
  <c r="F20" i="18"/>
  <c r="D9"/>
  <c r="H27" i="13"/>
  <c r="G27"/>
  <c r="H20"/>
  <c r="G20"/>
  <c r="H11"/>
  <c r="P20" i="19"/>
  <c r="P39"/>
  <c r="P8"/>
  <c r="P10"/>
  <c r="P14"/>
  <c r="P16"/>
  <c r="P18"/>
  <c r="P27"/>
  <c r="P29"/>
  <c r="P33"/>
  <c r="P35"/>
  <c r="P37"/>
  <c r="D44"/>
  <c r="D48"/>
  <c r="D50"/>
  <c r="D52"/>
  <c r="D54"/>
  <c r="P15"/>
  <c r="P34"/>
  <c r="D51"/>
  <c r="H9" i="13" l="1"/>
  <c r="G27" i="18"/>
  <c r="H9" i="16"/>
  <c r="G28"/>
  <c r="H20"/>
  <c r="G20"/>
  <c r="P38" i="19"/>
  <c r="D11" i="5"/>
  <c r="C12"/>
  <c r="C14" i="6"/>
  <c r="D13"/>
  <c r="H28" i="16"/>
  <c r="G9"/>
  <c r="E27" i="18"/>
  <c r="H20"/>
  <c r="G20"/>
  <c r="G9"/>
  <c r="H9"/>
  <c r="D46" i="19"/>
  <c r="D47" s="1"/>
  <c r="P11"/>
  <c r="P12"/>
  <c r="P30"/>
  <c r="P31"/>
  <c r="D55"/>
  <c r="P19"/>
  <c r="H27" i="18" l="1"/>
  <c r="C15" i="6"/>
  <c r="D14"/>
  <c r="C13" i="5"/>
  <c r="D13" l="1"/>
  <c r="C14"/>
  <c r="C16" i="6"/>
  <c r="D15"/>
  <c r="D14" i="5" l="1"/>
  <c r="C15"/>
  <c r="D16" i="6"/>
  <c r="C17"/>
  <c r="D17" l="1"/>
  <c r="C18"/>
  <c r="D15" i="5"/>
  <c r="C16"/>
  <c r="D16" l="1"/>
  <c r="C17"/>
  <c r="D18" i="6"/>
  <c r="C19"/>
  <c r="D19" l="1"/>
  <c r="C20"/>
  <c r="D17" i="5"/>
  <c r="C18"/>
  <c r="D18" l="1"/>
  <c r="C19"/>
  <c r="D20" i="6"/>
  <c r="C21"/>
  <c r="C22" l="1"/>
  <c r="D21"/>
  <c r="C20" i="5"/>
  <c r="D19"/>
  <c r="D20" s="1"/>
  <c r="C21" l="1"/>
  <c r="C23" i="6"/>
  <c r="D22"/>
  <c r="D21" i="5" l="1"/>
  <c r="C22"/>
  <c r="D23" i="6"/>
  <c r="D22" i="5" l="1"/>
  <c r="C23"/>
  <c r="D23" l="1"/>
</calcChain>
</file>

<file path=xl/sharedStrings.xml><?xml version="1.0" encoding="utf-8"?>
<sst xmlns="http://schemas.openxmlformats.org/spreadsheetml/2006/main" count="395" uniqueCount="104">
  <si>
    <t>количество</t>
  </si>
  <si>
    <t>калоричност</t>
  </si>
  <si>
    <t>цена на</t>
  </si>
  <si>
    <t>/без ДДС/</t>
  </si>
  <si>
    <t>обща сума</t>
  </si>
  <si>
    <t>лв.</t>
  </si>
  <si>
    <t>Изпълнителен директор:</t>
  </si>
  <si>
    <t>подпис и печат</t>
  </si>
  <si>
    <t>Приложение №2</t>
  </si>
  <si>
    <t xml:space="preserve">Дружество: </t>
  </si>
  <si>
    <t>Твърдо говиво</t>
  </si>
  <si>
    <t>Налично на склад</t>
  </si>
  <si>
    <t>ПРИХОД за Месец</t>
  </si>
  <si>
    <t>РАЗХОД за Месец</t>
  </si>
  <si>
    <t>Количество</t>
  </si>
  <si>
    <t xml:space="preserve">Калоричност </t>
  </si>
  <si>
    <t>Стойност</t>
  </si>
  <si>
    <t>месец</t>
  </si>
  <si>
    <t>Дата</t>
  </si>
  <si>
    <t>t</t>
  </si>
  <si>
    <t>kcal/kg</t>
  </si>
  <si>
    <t>BGN</t>
  </si>
  <si>
    <t xml:space="preserve">Главен счетоводител: </t>
  </si>
  <si>
    <t>Течно гориво</t>
  </si>
  <si>
    <t xml:space="preserve">Дружество :   </t>
  </si>
  <si>
    <t>Вид</t>
  </si>
  <si>
    <t>общо</t>
  </si>
  <si>
    <t>лв./t</t>
  </si>
  <si>
    <t>натур.гориво</t>
  </si>
  <si>
    <t>условно гориво</t>
  </si>
  <si>
    <t>при 7 000 kcal/kg</t>
  </si>
  <si>
    <t>цена на натур.</t>
  </si>
  <si>
    <t>гориво при</t>
  </si>
  <si>
    <t>склад</t>
  </si>
  <si>
    <t>ПАРАМЕТРИ</t>
  </si>
  <si>
    <r>
      <t>лв./t</t>
    </r>
    <r>
      <rPr>
        <vertAlign val="subscript"/>
        <sz val="10"/>
        <rFont val="Times New Roman"/>
        <family val="1"/>
        <charset val="204"/>
      </rPr>
      <t>cf</t>
    </r>
  </si>
  <si>
    <t>по договор</t>
  </si>
  <si>
    <t>ОБЩО от всички видове</t>
  </si>
  <si>
    <t>Гориво за ценовия период (количество, калоричност, сресдно претеглена цена )</t>
  </si>
  <si>
    <t>Средна цена на природен газ за отчетен период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</si>
  <si>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</si>
  <si>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</si>
  <si>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</si>
  <si>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</si>
  <si>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</si>
  <si>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</si>
  <si>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</si>
  <si>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</si>
  <si>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</si>
  <si>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</si>
  <si>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</si>
  <si>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</si>
  <si>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Общо:</t>
  </si>
  <si>
    <t>Долна калоричност</t>
  </si>
  <si>
    <r>
      <t>kcal/ nm</t>
    </r>
    <r>
      <rPr>
        <vertAlign val="superscript"/>
        <sz val="9"/>
        <rFont val="Times New Roman"/>
        <family val="1"/>
      </rPr>
      <t>3</t>
    </r>
  </si>
  <si>
    <t>Горна калоричност</t>
  </si>
  <si>
    <t>период</t>
  </si>
  <si>
    <r>
      <t>k nm</t>
    </r>
    <r>
      <rPr>
        <vertAlign val="superscript"/>
        <sz val="9"/>
        <rFont val="Times New Roman"/>
        <family val="1"/>
      </rPr>
      <t>3</t>
    </r>
  </si>
  <si>
    <r>
      <t>BGN/k nm</t>
    </r>
    <r>
      <rPr>
        <vertAlign val="superscript"/>
        <sz val="9"/>
        <rFont val="Times New Roman"/>
        <family val="1"/>
      </rPr>
      <t>3</t>
    </r>
  </si>
  <si>
    <t>kBGN</t>
  </si>
  <si>
    <t>"Брикел" ЕАД</t>
  </si>
  <si>
    <t>Брикел ЕАД</t>
  </si>
  <si>
    <t>Янилин Павлов</t>
  </si>
  <si>
    <t>П. Маринова</t>
  </si>
  <si>
    <t>4. Оставащи количества по Договор №     /   .  .20   г.</t>
  </si>
  <si>
    <t>1, Договор №2 от 09.09.2015 г.ММИ</t>
  </si>
  <si>
    <t>2, обработени от Договор №2 от 09.09.2015 г.ММИ</t>
  </si>
  <si>
    <t>3. Оставащи количества по Договор №     /   .  .20   г.</t>
  </si>
  <si>
    <t>1. Складова наличност към 01.03.2020 г.</t>
  </si>
  <si>
    <t>31.12.2019 г.</t>
  </si>
  <si>
    <t>31.01.2020 г.</t>
  </si>
  <si>
    <t>29.02.2020 г.</t>
  </si>
  <si>
    <t>31.03.2020 г.</t>
  </si>
  <si>
    <t xml:space="preserve">                                 СРЕДНА ЦЕНА НА ВЪГЛИЩАТА ЗА 2020 Г. ПО СКЛАДОВА НАЛИЧНОСТ КЪМ 01.03.2021 Г. И  ПО  СКЛЮЧЕНИ ДОГОВОРИ </t>
  </si>
  <si>
    <t>30.04.2020 г.</t>
  </si>
  <si>
    <t>31.05.2020 г.</t>
  </si>
  <si>
    <t>30.06.2020 г.</t>
  </si>
  <si>
    <t>31.07.2020 г.</t>
  </si>
  <si>
    <t>31.08.2020 г.</t>
  </si>
  <si>
    <t>30.09.2020 г.</t>
  </si>
  <si>
    <t>31.10.2020 г.</t>
  </si>
  <si>
    <t>30.11.2020 г.</t>
  </si>
  <si>
    <t>31.12.2020 г.</t>
  </si>
  <si>
    <t>31.01.2021 г.</t>
  </si>
  <si>
    <t>28.02.2021 г.</t>
  </si>
  <si>
    <t>31.03.2021 г.</t>
  </si>
  <si>
    <t>29.02.2021 г.</t>
  </si>
  <si>
    <t xml:space="preserve">                                 СРЕДНА ЦЕНА НА ВЪГЛИЩАТА ЗА 2020-2021 Г. ПО СКЛАДОВА НАЛИЧНОСТ КЪМ 01.03.2021 Г. И  ПО  СКЛЮЧЕНИ ДОГОВОРИ </t>
  </si>
  <si>
    <t>MWh</t>
  </si>
  <si>
    <t xml:space="preserve">Цена на пр. газ </t>
  </si>
  <si>
    <t>BGN/MWh</t>
  </si>
  <si>
    <t xml:space="preserve">Цена за пренос </t>
  </si>
  <si>
    <t>Цена за достъп</t>
  </si>
  <si>
    <t>Цена + достъп + пренос</t>
  </si>
  <si>
    <t>Коефициент на преобразуване</t>
  </si>
  <si>
    <r>
      <t>kWh/m</t>
    </r>
    <r>
      <rPr>
        <vertAlign val="superscript"/>
        <sz val="9"/>
        <rFont val="Times New Roman"/>
        <family val="1"/>
        <charset val="204"/>
      </rPr>
      <t>3</t>
    </r>
  </si>
  <si>
    <t xml:space="preserve">Обща сума </t>
  </si>
  <si>
    <t>Забележка: В цените на природния газ не се включват платени суми за акциз, санкции и неустойки</t>
  </si>
  <si>
    <t>01.07.2020-30.06.2021</t>
  </si>
  <si>
    <t>Обща сума</t>
  </si>
  <si>
    <t>* - цената на пр. газ е без ДДС</t>
  </si>
  <si>
    <t>/……………/</t>
  </si>
  <si>
    <t>/…………/</t>
  </si>
  <si>
    <t xml:space="preserve">                                 СРЕДНА ЦЕНА НА ВЪГЛИЩАТА ЗА 2021-2022 Г. ПО СКЛАДОВА НАЛИЧНОСТ КЪМ 01.03.2021 Г. И  ПО  СКЛЮЧЕНИ ДОГОВОРИ </t>
  </si>
</sst>
</file>

<file path=xl/styles.xml><?xml version="1.0" encoding="utf-8"?>
<styleSheet xmlns="http://schemas.openxmlformats.org/spreadsheetml/2006/main">
  <numFmts count="1">
    <numFmt numFmtId="164" formatCode="#,##0&quot; kcal/kg&quot;"/>
  </numFmts>
  <fonts count="22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vertAlign val="superscript"/>
      <sz val="9"/>
      <name val="Times New Roman"/>
      <family val="1"/>
    </font>
    <font>
      <sz val="11"/>
      <name val="Arial"/>
      <family val="2"/>
      <charset val="204"/>
    </font>
    <font>
      <sz val="10"/>
      <name val="Arial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vertAlign val="superscript"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3" fillId="0" borderId="0"/>
    <xf numFmtId="0" fontId="11" fillId="0" borderId="0"/>
    <xf numFmtId="0" fontId="3" fillId="0" borderId="0"/>
    <xf numFmtId="0" fontId="3" fillId="0" borderId="0"/>
  </cellStyleXfs>
  <cellXfs count="18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3" fontId="0" fillId="0" borderId="2" xfId="0" applyNumberForma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/>
      <protection hidden="1"/>
    </xf>
    <xf numFmtId="3" fontId="0" fillId="0" borderId="1" xfId="0" applyNumberFormat="1" applyBorder="1" applyAlignment="1" applyProtection="1">
      <alignment horizontal="right" vertical="center"/>
      <protection hidden="1"/>
    </xf>
    <xf numFmtId="3" fontId="0" fillId="0" borderId="1" xfId="0" applyNumberFormat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0" fontId="4" fillId="0" borderId="0" xfId="0" applyFont="1" applyAlignment="1">
      <alignment horizontal="right"/>
    </xf>
    <xf numFmtId="3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distributed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Border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distributed"/>
    </xf>
    <xf numFmtId="2" fontId="4" fillId="0" borderId="0" xfId="0" applyNumberFormat="1" applyFont="1" applyFill="1" applyBorder="1"/>
    <xf numFmtId="2" fontId="4" fillId="0" borderId="0" xfId="0" applyNumberFormat="1" applyFont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/>
    <xf numFmtId="0" fontId="4" fillId="0" borderId="0" xfId="0" applyFont="1" applyBorder="1" applyAlignment="1">
      <alignment horizontal="left" vertical="distributed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5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quotePrefix="1" applyBorder="1" applyAlignment="1">
      <alignment horizontal="center"/>
    </xf>
    <xf numFmtId="3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 applyProtection="1">
      <alignment horizontal="right" vertical="center"/>
      <protection hidden="1"/>
    </xf>
    <xf numFmtId="3" fontId="0" fillId="0" borderId="1" xfId="0" applyNumberFormat="1" applyFill="1" applyBorder="1" applyAlignment="1" applyProtection="1">
      <alignment horizontal="center" vertical="center"/>
      <protection hidden="1"/>
    </xf>
    <xf numFmtId="4" fontId="0" fillId="0" borderId="1" xfId="0" applyNumberFormat="1" applyFill="1" applyBorder="1" applyAlignment="1" applyProtection="1">
      <alignment horizontal="right" vertical="center"/>
      <protection hidden="1"/>
    </xf>
    <xf numFmtId="0" fontId="10" fillId="0" borderId="0" xfId="0" applyFont="1" applyProtection="1">
      <protection hidden="1"/>
    </xf>
    <xf numFmtId="3" fontId="0" fillId="2" borderId="1" xfId="0" applyNumberForma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horizontal="center" vertical="distributed"/>
    </xf>
    <xf numFmtId="0" fontId="4" fillId="0" borderId="0" xfId="0" applyFont="1" applyFill="1" applyBorder="1" applyAlignment="1">
      <alignment horizontal="center" vertical="distributed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0" xfId="0" applyFont="1" applyBorder="1" applyAlignment="1">
      <alignment horizontal="center" vertical="distributed"/>
    </xf>
    <xf numFmtId="0" fontId="4" fillId="0" borderId="10" xfId="0" applyFont="1" applyFill="1" applyBorder="1" applyAlignment="1">
      <alignment horizontal="center" vertical="distributed"/>
    </xf>
    <xf numFmtId="2" fontId="4" fillId="3" borderId="1" xfId="0" applyNumberFormat="1" applyFont="1" applyFill="1" applyBorder="1"/>
    <xf numFmtId="2" fontId="4" fillId="3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 applyProtection="1">
      <alignment horizontal="right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horizontal="right" vertical="center"/>
      <protection locked="0"/>
    </xf>
    <xf numFmtId="3" fontId="4" fillId="3" borderId="3" xfId="0" applyNumberFormat="1" applyFont="1" applyFill="1" applyBorder="1" applyAlignment="1" applyProtection="1">
      <alignment horizontal="left" vertical="center"/>
      <protection locked="0"/>
    </xf>
    <xf numFmtId="3" fontId="4" fillId="3" borderId="4" xfId="0" applyNumberFormat="1" applyFont="1" applyFill="1" applyBorder="1" applyAlignment="1" applyProtection="1">
      <alignment horizontal="right" vertical="center"/>
      <protection locked="0"/>
    </xf>
    <xf numFmtId="3" fontId="4" fillId="3" borderId="5" xfId="0" applyNumberFormat="1" applyFont="1" applyFill="1" applyBorder="1" applyAlignment="1" applyProtection="1">
      <alignment horizontal="right" vertical="center"/>
      <protection locked="0"/>
    </xf>
    <xf numFmtId="0" fontId="13" fillId="0" borderId="1" xfId="0" applyFont="1" applyBorder="1"/>
    <xf numFmtId="0" fontId="4" fillId="0" borderId="0" xfId="0" applyFont="1" applyFill="1"/>
    <xf numFmtId="0" fontId="4" fillId="0" borderId="0" xfId="4" applyFont="1" applyAlignment="1">
      <alignment horizontal="right"/>
    </xf>
    <xf numFmtId="3" fontId="4" fillId="2" borderId="0" xfId="4" applyNumberFormat="1" applyFont="1" applyFill="1" applyBorder="1" applyAlignment="1" applyProtection="1">
      <alignment horizontal="center" vertical="center"/>
      <protection locked="0"/>
    </xf>
    <xf numFmtId="0" fontId="4" fillId="0" borderId="0" xfId="4" applyFont="1"/>
    <xf numFmtId="0" fontId="4" fillId="0" borderId="1" xfId="4" applyFont="1" applyBorder="1" applyAlignment="1">
      <alignment horizontal="center" vertical="center"/>
    </xf>
    <xf numFmtId="0" fontId="4" fillId="0" borderId="6" xfId="4" applyFont="1" applyBorder="1" applyAlignment="1">
      <alignment horizontal="center"/>
    </xf>
    <xf numFmtId="0" fontId="4" fillId="0" borderId="3" xfId="4" applyFont="1" applyBorder="1" applyAlignment="1">
      <alignment horizontal="center"/>
    </xf>
    <xf numFmtId="0" fontId="4" fillId="0" borderId="7" xfId="4" applyFont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4" fillId="0" borderId="8" xfId="4" applyFont="1" applyBorder="1" applyAlignment="1">
      <alignment horizontal="center"/>
    </xf>
    <xf numFmtId="0" fontId="4" fillId="0" borderId="5" xfId="4" applyFont="1" applyBorder="1" applyAlignment="1">
      <alignment horizontal="center"/>
    </xf>
    <xf numFmtId="164" fontId="4" fillId="2" borderId="5" xfId="4" applyNumberFormat="1" applyFont="1" applyFill="1" applyBorder="1" applyAlignment="1">
      <alignment horizontal="center"/>
    </xf>
    <xf numFmtId="0" fontId="4" fillId="0" borderId="1" xfId="4" applyFont="1" applyBorder="1" applyAlignment="1">
      <alignment horizontal="center"/>
    </xf>
    <xf numFmtId="0" fontId="4" fillId="0" borderId="1" xfId="4" applyFont="1" applyBorder="1" applyAlignment="1">
      <alignment horizontal="center" vertical="distributed"/>
    </xf>
    <xf numFmtId="3" fontId="4" fillId="0" borderId="1" xfId="4" applyNumberFormat="1" applyFont="1" applyFill="1" applyBorder="1" applyAlignment="1" applyProtection="1">
      <alignment horizontal="right" vertical="center"/>
      <protection locked="0"/>
    </xf>
    <xf numFmtId="3" fontId="4" fillId="0" borderId="1" xfId="4" applyNumberFormat="1" applyFont="1" applyFill="1" applyBorder="1" applyAlignment="1" applyProtection="1">
      <alignment horizontal="center" vertical="center"/>
      <protection locked="0"/>
    </xf>
    <xf numFmtId="4" fontId="4" fillId="0" borderId="1" xfId="4" applyNumberFormat="1" applyFont="1" applyFill="1" applyBorder="1" applyAlignment="1" applyProtection="1">
      <alignment horizontal="right" vertical="center"/>
      <protection locked="0"/>
    </xf>
    <xf numFmtId="2" fontId="4" fillId="0" borderId="1" xfId="4" applyNumberFormat="1" applyFont="1" applyBorder="1"/>
    <xf numFmtId="2" fontId="4" fillId="0" borderId="1" xfId="4" applyNumberFormat="1" applyFont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distributed"/>
    </xf>
    <xf numFmtId="3" fontId="4" fillId="2" borderId="1" xfId="4" applyNumberFormat="1" applyFont="1" applyFill="1" applyBorder="1" applyAlignment="1" applyProtection="1">
      <alignment horizontal="right" vertical="center"/>
      <protection locked="0"/>
    </xf>
    <xf numFmtId="3" fontId="4" fillId="2" borderId="1" xfId="4" applyNumberFormat="1" applyFont="1" applyFill="1" applyBorder="1" applyAlignment="1" applyProtection="1">
      <alignment horizontal="center" vertical="center"/>
      <protection locked="0"/>
    </xf>
    <xf numFmtId="4" fontId="4" fillId="2" borderId="1" xfId="4" applyNumberFormat="1" applyFont="1" applyFill="1" applyBorder="1" applyAlignment="1" applyProtection="1">
      <alignment horizontal="right" vertical="center"/>
      <protection locked="0"/>
    </xf>
    <xf numFmtId="3" fontId="12" fillId="2" borderId="1" xfId="4" applyNumberFormat="1" applyFont="1" applyFill="1" applyBorder="1" applyAlignment="1" applyProtection="1">
      <alignment horizontal="right" vertical="center"/>
      <protection locked="0"/>
    </xf>
    <xf numFmtId="0" fontId="4" fillId="0" borderId="0" xfId="4" applyFont="1" applyBorder="1" applyAlignment="1">
      <alignment horizontal="left" vertical="distributed"/>
    </xf>
    <xf numFmtId="0" fontId="4" fillId="0" borderId="0" xfId="4" applyFont="1" applyBorder="1" applyAlignment="1">
      <alignment horizontal="center" vertical="distributed"/>
    </xf>
    <xf numFmtId="0" fontId="4" fillId="0" borderId="0" xfId="4" applyFont="1" applyBorder="1"/>
    <xf numFmtId="4" fontId="4" fillId="0" borderId="0" xfId="4" applyNumberFormat="1" applyFont="1" applyBorder="1"/>
    <xf numFmtId="2" fontId="4" fillId="0" borderId="0" xfId="4" applyNumberFormat="1" applyFont="1" applyBorder="1"/>
    <xf numFmtId="164" fontId="4" fillId="0" borderId="5" xfId="4" applyNumberFormat="1" applyFont="1" applyFill="1" applyBorder="1" applyAlignment="1">
      <alignment horizontal="center"/>
    </xf>
    <xf numFmtId="0" fontId="4" fillId="0" borderId="1" xfId="4" applyFont="1" applyBorder="1"/>
    <xf numFmtId="0" fontId="4" fillId="0" borderId="1" xfId="4" applyFont="1" applyBorder="1" applyAlignment="1">
      <alignment wrapText="1"/>
    </xf>
    <xf numFmtId="4" fontId="4" fillId="0" borderId="1" xfId="4" applyNumberFormat="1" applyFont="1" applyFill="1" applyBorder="1" applyAlignment="1" applyProtection="1">
      <alignment horizontal="center" vertical="center"/>
      <protection locked="0"/>
    </xf>
    <xf numFmtId="4" fontId="4" fillId="2" borderId="1" xfId="4" applyNumberFormat="1" applyFont="1" applyFill="1" applyBorder="1" applyAlignment="1" applyProtection="1">
      <alignment horizontal="center" vertical="center"/>
      <protection locked="0"/>
    </xf>
    <xf numFmtId="0" fontId="3" fillId="0" borderId="0" xfId="4"/>
    <xf numFmtId="0" fontId="4" fillId="0" borderId="0" xfId="4" applyFont="1" applyAlignment="1" applyProtection="1">
      <alignment horizontal="right"/>
      <protection hidden="1"/>
    </xf>
    <xf numFmtId="0" fontId="3" fillId="0" borderId="0" xfId="4" applyProtection="1">
      <protection hidden="1"/>
    </xf>
    <xf numFmtId="0" fontId="4" fillId="0" borderId="0" xfId="4" applyFont="1" applyFill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4" fillId="0" borderId="0" xfId="4" applyFont="1" applyFill="1" applyBorder="1"/>
    <xf numFmtId="0" fontId="4" fillId="0" borderId="0" xfId="4" applyFont="1" applyFill="1" applyBorder="1" applyAlignment="1">
      <alignment horizontal="left" vertical="distributed"/>
    </xf>
    <xf numFmtId="2" fontId="4" fillId="0" borderId="0" xfId="4" applyNumberFormat="1" applyFont="1" applyFill="1" applyBorder="1"/>
    <xf numFmtId="3" fontId="0" fillId="0" borderId="1" xfId="0" applyNumberFormat="1" applyFill="1" applyBorder="1" applyAlignment="1" applyProtection="1">
      <alignment horizontal="right" vertical="center"/>
      <protection hidden="1"/>
    </xf>
    <xf numFmtId="0" fontId="15" fillId="0" borderId="0" xfId="0" applyFont="1"/>
    <xf numFmtId="0" fontId="16" fillId="0" borderId="0" xfId="0" applyFont="1" applyAlignment="1">
      <alignment horizontal="right"/>
    </xf>
    <xf numFmtId="0" fontId="4" fillId="0" borderId="0" xfId="5" applyFont="1" applyAlignment="1">
      <alignment horizontal="right"/>
    </xf>
    <xf numFmtId="0" fontId="14" fillId="0" borderId="3" xfId="0" applyFont="1" applyBorder="1" applyAlignment="1">
      <alignment horizontal="right"/>
    </xf>
    <xf numFmtId="0" fontId="17" fillId="0" borderId="1" xfId="0" applyFont="1" applyBorder="1" applyAlignment="1">
      <alignment horizontal="center" vertical="center" wrapText="1"/>
    </xf>
    <xf numFmtId="0" fontId="8" fillId="0" borderId="1" xfId="5" applyFont="1" applyBorder="1" applyAlignment="1" applyProtection="1">
      <alignment horizontal="center" vertical="center"/>
    </xf>
    <xf numFmtId="3" fontId="0" fillId="4" borderId="1" xfId="0" applyNumberForma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3" fontId="14" fillId="0" borderId="1" xfId="0" applyNumberFormat="1" applyFont="1" applyBorder="1" applyAlignment="1">
      <alignment vertical="center"/>
    </xf>
    <xf numFmtId="0" fontId="17" fillId="0" borderId="3" xfId="0" applyFont="1" applyBorder="1" applyAlignment="1">
      <alignment horizontal="center" vertical="center" wrapText="1"/>
    </xf>
    <xf numFmtId="4" fontId="0" fillId="3" borderId="1" xfId="0" applyNumberFormat="1" applyFill="1" applyBorder="1" applyAlignment="1">
      <alignment vertical="center"/>
    </xf>
    <xf numFmtId="0" fontId="14" fillId="0" borderId="3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3" fontId="0" fillId="4" borderId="1" xfId="0" applyNumberFormat="1" applyFill="1" applyBorder="1"/>
    <xf numFmtId="2" fontId="0" fillId="0" borderId="1" xfId="0" applyNumberFormat="1" applyFill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8" fillId="0" borderId="9" xfId="5" applyFont="1" applyBorder="1" applyAlignment="1" applyProtection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8" fillId="0" borderId="0" xfId="5" applyFont="1" applyBorder="1" applyAlignment="1" applyProtection="1">
      <alignment horizontal="center" vertical="center"/>
    </xf>
    <xf numFmtId="0" fontId="8" fillId="0" borderId="0" xfId="5" applyFon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14" fillId="0" borderId="0" xfId="0" applyNumberFormat="1" applyFont="1" applyBorder="1" applyAlignment="1">
      <alignment vertical="center"/>
    </xf>
    <xf numFmtId="0" fontId="21" fillId="0" borderId="0" xfId="0" applyFont="1"/>
    <xf numFmtId="0" fontId="12" fillId="0" borderId="1" xfId="0" applyFont="1" applyFill="1" applyBorder="1"/>
    <xf numFmtId="0" fontId="3" fillId="0" borderId="11" xfId="2" applyFont="1" applyFill="1" applyBorder="1"/>
    <xf numFmtId="0" fontId="5" fillId="0" borderId="0" xfId="0" applyFont="1" applyAlignment="1">
      <alignment horizontal="center"/>
    </xf>
    <xf numFmtId="0" fontId="0" fillId="2" borderId="0" xfId="0" applyFill="1" applyAlignment="1" applyProtection="1">
      <alignment horizontal="left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3" borderId="0" xfId="4" applyFont="1" applyFill="1" applyAlignment="1">
      <alignment horizontal="center"/>
    </xf>
    <xf numFmtId="0" fontId="4" fillId="0" borderId="0" xfId="4" applyFont="1" applyFill="1" applyBorder="1" applyAlignment="1">
      <alignment horizontal="left" vertical="distributed"/>
    </xf>
    <xf numFmtId="0" fontId="4" fillId="0" borderId="1" xfId="4" applyFont="1" applyBorder="1" applyAlignment="1">
      <alignment horizontal="center" vertical="center"/>
    </xf>
    <xf numFmtId="0" fontId="5" fillId="0" borderId="0" xfId="4" applyFont="1" applyAlignment="1">
      <alignment horizontal="center"/>
    </xf>
    <xf numFmtId="0" fontId="3" fillId="2" borderId="0" xfId="4" applyFill="1" applyAlignment="1" applyProtection="1">
      <alignment horizontal="left"/>
      <protection locked="0"/>
    </xf>
    <xf numFmtId="0" fontId="4" fillId="0" borderId="3" xfId="4" applyFont="1" applyBorder="1" applyAlignment="1">
      <alignment horizontal="left" vertical="top"/>
    </xf>
    <xf numFmtId="0" fontId="4" fillId="0" borderId="4" xfId="4" applyFont="1" applyBorder="1" applyAlignment="1">
      <alignment horizontal="left" vertical="top"/>
    </xf>
    <xf numFmtId="0" fontId="4" fillId="0" borderId="5" xfId="4" applyFont="1" applyBorder="1" applyAlignment="1">
      <alignment horizontal="left" vertical="top"/>
    </xf>
    <xf numFmtId="0" fontId="0" fillId="0" borderId="12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2" fontId="20" fillId="0" borderId="14" xfId="0" applyNumberFormat="1" applyFont="1" applyBorder="1" applyAlignment="1">
      <alignment vertical="center"/>
    </xf>
    <xf numFmtId="2" fontId="2" fillId="0" borderId="10" xfId="0" applyNumberFormat="1" applyFont="1" applyBorder="1" applyAlignment="1">
      <alignment vertical="center"/>
    </xf>
    <xf numFmtId="2" fontId="2" fillId="0" borderId="14" xfId="0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0" fontId="20" fillId="0" borderId="1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3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4" fontId="14" fillId="0" borderId="14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9" fillId="0" borderId="0" xfId="5" applyFont="1" applyBorder="1" applyAlignment="1" applyProtection="1">
      <alignment horizontal="justify" vertical="center"/>
    </xf>
    <xf numFmtId="0" fontId="0" fillId="0" borderId="0" xfId="0" applyAlignment="1">
      <alignment vertical="center"/>
    </xf>
  </cellXfs>
  <cellStyles count="6">
    <cellStyle name="Normal" xfId="0" builtinId="0"/>
    <cellStyle name="Normal 2" xfId="1"/>
    <cellStyle name="Normal 2 2" xfId="5"/>
    <cellStyle name="Normal_GOR.-2007-dogovori" xfId="2"/>
    <cellStyle name="Нормален 2" xfId="3"/>
    <cellStyle name="Нормален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8"/>
  <sheetViews>
    <sheetView tabSelected="1" workbookViewId="0">
      <selection activeCell="E41" sqref="E40:E41"/>
    </sheetView>
  </sheetViews>
  <sheetFormatPr defaultColWidth="0" defaultRowHeight="12.75" customHeight="1" zeroHeight="1"/>
  <cols>
    <col min="1" max="1" width="49.7109375" style="16" customWidth="1"/>
    <col min="2" max="2" width="6.85546875" style="16" customWidth="1"/>
    <col min="3" max="3" width="11.85546875" style="16" customWidth="1"/>
    <col min="4" max="5" width="12.28515625" style="16" customWidth="1"/>
    <col min="6" max="6" width="12.42578125" style="16" customWidth="1"/>
    <col min="7" max="7" width="17.28515625" style="16" bestFit="1" customWidth="1"/>
    <col min="8" max="8" width="15.42578125" style="16" customWidth="1"/>
    <col min="9" max="9" width="9.140625" style="16" customWidth="1"/>
    <col min="10" max="16384" width="0" style="16" hidden="1"/>
  </cols>
  <sheetData>
    <row r="1" spans="1:9">
      <c r="A1" s="14" t="s">
        <v>24</v>
      </c>
      <c r="B1" s="14"/>
      <c r="C1" s="15" t="s">
        <v>61</v>
      </c>
      <c r="H1" s="16" t="s">
        <v>8</v>
      </c>
    </row>
    <row r="2" spans="1:9"/>
    <row r="3" spans="1:9">
      <c r="A3" s="151" t="s">
        <v>73</v>
      </c>
      <c r="B3" s="151"/>
      <c r="C3" s="151"/>
      <c r="D3" s="151"/>
      <c r="E3" s="151"/>
      <c r="F3" s="151"/>
      <c r="G3" s="151"/>
      <c r="H3" s="151"/>
    </row>
    <row r="4" spans="1:9"/>
    <row r="5" spans="1:9">
      <c r="A5" s="153" t="s">
        <v>34</v>
      </c>
      <c r="B5" s="153" t="s">
        <v>25</v>
      </c>
      <c r="C5" s="153" t="s">
        <v>0</v>
      </c>
      <c r="D5" s="153" t="s">
        <v>1</v>
      </c>
      <c r="E5" s="34" t="s">
        <v>4</v>
      </c>
      <c r="F5" s="17" t="s">
        <v>2</v>
      </c>
      <c r="G5" s="17" t="s">
        <v>2</v>
      </c>
      <c r="H5" s="17" t="s">
        <v>31</v>
      </c>
    </row>
    <row r="6" spans="1:9">
      <c r="A6" s="153"/>
      <c r="B6" s="153"/>
      <c r="C6" s="153"/>
      <c r="D6" s="153"/>
      <c r="E6" s="35" t="s">
        <v>33</v>
      </c>
      <c r="F6" s="18" t="s">
        <v>28</v>
      </c>
      <c r="G6" s="18" t="s">
        <v>29</v>
      </c>
      <c r="H6" s="18" t="s">
        <v>32</v>
      </c>
    </row>
    <row r="7" spans="1:9">
      <c r="A7" s="153"/>
      <c r="B7" s="153"/>
      <c r="C7" s="153"/>
      <c r="D7" s="153"/>
      <c r="E7" s="36" t="s">
        <v>3</v>
      </c>
      <c r="F7" s="19" t="s">
        <v>3</v>
      </c>
      <c r="G7" s="19" t="s">
        <v>30</v>
      </c>
      <c r="H7" s="20">
        <v>6000</v>
      </c>
    </row>
    <row r="8" spans="1:9" ht="14.25">
      <c r="A8" s="17"/>
      <c r="B8" s="37"/>
      <c r="C8" s="38" t="s">
        <v>19</v>
      </c>
      <c r="D8" s="38" t="s">
        <v>20</v>
      </c>
      <c r="E8" s="38" t="s">
        <v>5</v>
      </c>
      <c r="F8" s="38" t="s">
        <v>27</v>
      </c>
      <c r="G8" s="38" t="s">
        <v>35</v>
      </c>
      <c r="H8" s="38" t="s">
        <v>27</v>
      </c>
    </row>
    <row r="9" spans="1:9">
      <c r="A9" s="76" t="s">
        <v>68</v>
      </c>
      <c r="B9" s="69" t="s">
        <v>26</v>
      </c>
      <c r="C9" s="47">
        <f>SUM(C10:C13)</f>
        <v>42243.557000000088</v>
      </c>
      <c r="D9" s="41">
        <f>IF(C9=0,0,SUMPRODUCT(C10:C13,D10:D13)/C9)</f>
        <v>1831.4037858476711</v>
      </c>
      <c r="E9" s="46">
        <f>SUM(E10:E13)</f>
        <v>2567886.8961</v>
      </c>
      <c r="F9" s="39">
        <f>IF(C9=0,0,E9/C9)</f>
        <v>60.787658011374248</v>
      </c>
      <c r="G9" s="44">
        <f>IF($D9=0,0,$F9/$D9*7000)</f>
        <v>232.34286691324567</v>
      </c>
      <c r="H9" s="44">
        <f>IF($D9=0,0,$F9/$D9*$H$7)</f>
        <v>199.15102878278202</v>
      </c>
      <c r="I9" s="80"/>
    </row>
    <row r="10" spans="1:9">
      <c r="A10" s="77"/>
      <c r="B10" s="70">
        <v>1</v>
      </c>
      <c r="C10" s="48">
        <v>31752.238000000012</v>
      </c>
      <c r="D10" s="23">
        <v>1696.2204413613658</v>
      </c>
      <c r="E10" s="45">
        <v>604280.84199999971</v>
      </c>
      <c r="F10" s="39">
        <f>IF(C10=0,0,E10/C10)</f>
        <v>19.031125994961346</v>
      </c>
      <c r="G10" s="44">
        <f>IF($D10=0,0,$F10/$D10*7000)</f>
        <v>78.538071300337805</v>
      </c>
      <c r="H10" s="44">
        <f>IF($D10=0,0,$F10/$D10*$H$7)</f>
        <v>67.318346828860982</v>
      </c>
    </row>
    <row r="11" spans="1:9">
      <c r="A11" s="77"/>
      <c r="B11" s="70">
        <v>2</v>
      </c>
      <c r="C11" s="48">
        <v>10491.319000000076</v>
      </c>
      <c r="D11" s="23">
        <v>2240.5395415867843</v>
      </c>
      <c r="E11" s="45">
        <v>1963606.0541000003</v>
      </c>
      <c r="F11" s="39">
        <f>IF(C11=0,0,E11/C11)</f>
        <v>187.16484115104936</v>
      </c>
      <c r="G11" s="44">
        <f>IF($D11=0,0,$F11/$D11*7000)</f>
        <v>584.74928192049424</v>
      </c>
      <c r="H11" s="44">
        <f>IF($D11=0,0,$F11/$D11*$H$7)</f>
        <v>501.21367021756652</v>
      </c>
    </row>
    <row r="12" spans="1:9">
      <c r="A12" s="77"/>
      <c r="B12" s="70">
        <v>3</v>
      </c>
      <c r="C12" s="48"/>
      <c r="D12" s="23"/>
      <c r="E12" s="45"/>
      <c r="F12" s="39">
        <f>IF(C12=0,0,E12/C12)</f>
        <v>0</v>
      </c>
      <c r="G12" s="44">
        <f>IF($D12=0,0,$F12/$D12*7000)</f>
        <v>0</v>
      </c>
      <c r="H12" s="44">
        <f>IF($D12=0,0,$F12/$D12*$H$7)</f>
        <v>0</v>
      </c>
    </row>
    <row r="13" spans="1:9">
      <c r="A13" s="78"/>
      <c r="B13" s="70">
        <v>4</v>
      </c>
      <c r="C13" s="48"/>
      <c r="D13" s="23"/>
      <c r="E13" s="45"/>
      <c r="F13" s="39">
        <f>IF(C13=0,0,E13/C13)</f>
        <v>0</v>
      </c>
      <c r="G13" s="44">
        <f>IF($D13=0,0,$F13/$D13*7000)</f>
        <v>0</v>
      </c>
      <c r="H13" s="44">
        <f>IF($D13=0,0,$F13/$D13*$H$7)</f>
        <v>0</v>
      </c>
    </row>
    <row r="14" spans="1:9">
      <c r="A14" s="40"/>
      <c r="B14" s="66"/>
      <c r="C14" s="27"/>
      <c r="D14" s="27"/>
      <c r="E14" s="25"/>
      <c r="F14" s="33"/>
      <c r="G14" s="33"/>
      <c r="H14" s="33"/>
    </row>
    <row r="15" spans="1:9">
      <c r="A15" s="40"/>
      <c r="B15" s="66"/>
      <c r="C15" s="27"/>
      <c r="D15" s="27"/>
      <c r="E15" s="25"/>
      <c r="F15" s="33"/>
      <c r="G15" s="33"/>
      <c r="H15" s="33"/>
    </row>
    <row r="16" spans="1:9">
      <c r="A16" s="153" t="s">
        <v>34</v>
      </c>
      <c r="B16" s="154" t="s">
        <v>25</v>
      </c>
      <c r="C16" s="153" t="s">
        <v>0</v>
      </c>
      <c r="D16" s="153" t="s">
        <v>1</v>
      </c>
      <c r="E16" s="34" t="s">
        <v>4</v>
      </c>
      <c r="F16" s="17" t="s">
        <v>2</v>
      </c>
      <c r="G16" s="17" t="s">
        <v>2</v>
      </c>
      <c r="H16" s="17" t="s">
        <v>31</v>
      </c>
    </row>
    <row r="17" spans="1:8">
      <c r="A17" s="153"/>
      <c r="B17" s="154"/>
      <c r="C17" s="153"/>
      <c r="D17" s="153"/>
      <c r="E17" s="35" t="s">
        <v>36</v>
      </c>
      <c r="F17" s="18" t="s">
        <v>28</v>
      </c>
      <c r="G17" s="18" t="s">
        <v>29</v>
      </c>
      <c r="H17" s="18" t="s">
        <v>32</v>
      </c>
    </row>
    <row r="18" spans="1:8">
      <c r="A18" s="153"/>
      <c r="B18" s="154"/>
      <c r="C18" s="153"/>
      <c r="D18" s="153"/>
      <c r="E18" s="36" t="s">
        <v>3</v>
      </c>
      <c r="F18" s="19" t="s">
        <v>3</v>
      </c>
      <c r="G18" s="19" t="s">
        <v>30</v>
      </c>
      <c r="H18" s="49">
        <f>H7</f>
        <v>6000</v>
      </c>
    </row>
    <row r="19" spans="1:8" ht="14.25">
      <c r="A19" s="38"/>
      <c r="B19" s="67"/>
      <c r="C19" s="38" t="s">
        <v>19</v>
      </c>
      <c r="D19" s="38" t="s">
        <v>20</v>
      </c>
      <c r="E19" s="38" t="s">
        <v>5</v>
      </c>
      <c r="F19" s="38" t="s">
        <v>27</v>
      </c>
      <c r="G19" s="38" t="s">
        <v>35</v>
      </c>
      <c r="H19" s="38" t="s">
        <v>27</v>
      </c>
    </row>
    <row r="20" spans="1:8">
      <c r="A20" s="38" t="s">
        <v>37</v>
      </c>
      <c r="B20" s="65" t="s">
        <v>26</v>
      </c>
      <c r="C20" s="73">
        <f>SUM(C21:C24)</f>
        <v>939869.90999999992</v>
      </c>
      <c r="D20" s="74">
        <f>IF(C20=0,0,SUMPRODUCT(C21:C24,D21:D24)/C20)</f>
        <v>2491.9963580528929</v>
      </c>
      <c r="E20" s="75">
        <f>SUM(E21:E24)</f>
        <v>89136028.266900003</v>
      </c>
      <c r="F20" s="71">
        <f>IF(C20=0,0,E20/C20)</f>
        <v>94.838687054998928</v>
      </c>
      <c r="G20" s="72">
        <f>IF($D20=0,0,$F20/$D20*7000)</f>
        <v>266.40119566775934</v>
      </c>
      <c r="H20" s="72">
        <f>IF($D20=0,0,$F20/$D20*$H$18)</f>
        <v>228.34388200093659</v>
      </c>
    </row>
    <row r="21" spans="1:8">
      <c r="A21" s="68" t="s">
        <v>65</v>
      </c>
      <c r="B21" s="65">
        <v>1</v>
      </c>
      <c r="C21" s="48">
        <v>3180.25</v>
      </c>
      <c r="D21" s="23">
        <v>1700.9999213898279</v>
      </c>
      <c r="E21" s="45">
        <v>60524.19</v>
      </c>
      <c r="F21" s="39">
        <f>IF(C21=0,0,E21/C21)</f>
        <v>19.03126798207688</v>
      </c>
      <c r="G21" s="44">
        <f>IF($D21=0,0,$F21/$D21*7000)</f>
        <v>78.317978854278635</v>
      </c>
      <c r="H21" s="44">
        <f>IF($D21=0,0,$F21/$D21*$H$18)</f>
        <v>67.129696160810255</v>
      </c>
    </row>
    <row r="22" spans="1:8" ht="14.25" customHeight="1">
      <c r="A22" s="68" t="s">
        <v>66</v>
      </c>
      <c r="B22" s="65">
        <v>2</v>
      </c>
      <c r="C22" s="48">
        <v>695393.84</v>
      </c>
      <c r="D22" s="23">
        <v>2823.7799526718559</v>
      </c>
      <c r="E22" s="45">
        <v>80014416.286899999</v>
      </c>
      <c r="F22" s="39">
        <f>IF(C22=0,0,E22/C22)</f>
        <v>115.06345280093365</v>
      </c>
      <c r="G22" s="44">
        <f>IF($D22=0,0,$F22/$D22*7000)</f>
        <v>285.23616680698706</v>
      </c>
      <c r="H22" s="44">
        <f>IF($D22=0,0,$F22/$D22*$H$18)</f>
        <v>244.48814297741748</v>
      </c>
    </row>
    <row r="23" spans="1:8" ht="14.25" customHeight="1">
      <c r="A23" s="149" t="s">
        <v>67</v>
      </c>
      <c r="B23" s="65">
        <v>3</v>
      </c>
      <c r="C23" s="48">
        <v>241295.82</v>
      </c>
      <c r="D23" s="23">
        <v>1546.2497574968356</v>
      </c>
      <c r="E23" s="45">
        <v>9061087.790000001</v>
      </c>
      <c r="F23" s="39">
        <f>IF(C23=0,0,E23/C23)</f>
        <v>37.551781004743475</v>
      </c>
      <c r="G23" s="44">
        <f>IF($D23=0,0,$F23/$D23*7000)</f>
        <v>170.00000534114378</v>
      </c>
      <c r="H23" s="44">
        <f>IF($D23=0,0,$F23/$D23*$H$18)</f>
        <v>145.71429029240895</v>
      </c>
    </row>
    <row r="24" spans="1:8" ht="13.5" thickBot="1">
      <c r="A24" s="150" t="s">
        <v>64</v>
      </c>
      <c r="B24" s="65">
        <v>4</v>
      </c>
      <c r="C24" s="48"/>
      <c r="D24" s="23"/>
      <c r="E24" s="45"/>
      <c r="F24" s="39">
        <f>IF(C24=0,0,E24/C24)</f>
        <v>0</v>
      </c>
      <c r="G24" s="44">
        <f>IF($D24=0,0,$F24/$D24*7000)</f>
        <v>0</v>
      </c>
      <c r="H24" s="44">
        <f>IF($D24=0,0,$F24/$D24*$H$18)</f>
        <v>0</v>
      </c>
    </row>
    <row r="25" spans="1:8">
      <c r="A25" s="27"/>
      <c r="B25" s="66"/>
      <c r="C25" s="22"/>
      <c r="D25" s="22"/>
      <c r="E25" s="22"/>
      <c r="F25" s="22"/>
      <c r="G25" s="33"/>
      <c r="H25" s="33"/>
    </row>
    <row r="26" spans="1:8" customFormat="1"/>
    <row r="27" spans="1:8" ht="25.5">
      <c r="A27" s="43" t="s">
        <v>38</v>
      </c>
      <c r="B27" s="68"/>
      <c r="C27" s="23">
        <v>939869.90999999992</v>
      </c>
      <c r="D27" s="23">
        <v>2491.9963580528929</v>
      </c>
      <c r="E27" s="42">
        <f>C27*F27</f>
        <v>89136028.266900003</v>
      </c>
      <c r="F27" s="24">
        <v>94.838687054998928</v>
      </c>
      <c r="G27" s="44">
        <f>IF($D27=0,0,$F27/$D27*7000)</f>
        <v>266.40119566775934</v>
      </c>
      <c r="H27" s="44">
        <f>IF($D27=0,0,$F27/$D27*$H$18)</f>
        <v>228.34388200093659</v>
      </c>
    </row>
    <row r="28" spans="1:8" customFormat="1"/>
    <row r="29" spans="1:8"/>
    <row r="30" spans="1:8">
      <c r="A30" s="151"/>
      <c r="B30" s="151"/>
      <c r="C30" s="151"/>
      <c r="D30" s="151"/>
      <c r="E30" s="151"/>
      <c r="F30" s="151"/>
      <c r="G30" s="151"/>
      <c r="H30" s="151"/>
    </row>
    <row r="31" spans="1:8">
      <c r="A31" s="26" t="s">
        <v>22</v>
      </c>
      <c r="B31" s="26"/>
      <c r="F31" s="14" t="s">
        <v>6</v>
      </c>
      <c r="G31" s="27"/>
      <c r="H31" s="27"/>
    </row>
    <row r="32" spans="1:8">
      <c r="C32" s="152" t="s">
        <v>63</v>
      </c>
      <c r="D32" s="152"/>
      <c r="E32" s="3"/>
      <c r="F32" s="3"/>
      <c r="G32" s="152" t="s">
        <v>62</v>
      </c>
      <c r="H32" s="152"/>
    </row>
    <row r="33" spans="1:8">
      <c r="A33" s="29"/>
      <c r="B33" s="29"/>
      <c r="C33" s="29"/>
      <c r="D33" s="29"/>
      <c r="E33" s="29"/>
      <c r="F33" s="29"/>
      <c r="G33" s="21"/>
      <c r="H33" s="30"/>
    </row>
    <row r="34" spans="1:8">
      <c r="A34" s="29"/>
      <c r="B34" s="29"/>
      <c r="C34" s="29"/>
      <c r="D34" s="29"/>
      <c r="E34" s="29"/>
      <c r="F34" s="29"/>
      <c r="G34" s="21"/>
      <c r="H34" s="30"/>
    </row>
    <row r="35" spans="1:8">
      <c r="A35" s="31"/>
      <c r="B35" s="31"/>
      <c r="C35" s="30"/>
      <c r="D35" s="30"/>
      <c r="E35" s="30"/>
      <c r="F35" s="32"/>
      <c r="G35" s="33"/>
      <c r="H35" s="32"/>
    </row>
    <row r="36" spans="1:8" ht="12.75" customHeight="1"/>
    <row r="37" spans="1:8" ht="12.75" customHeight="1"/>
    <row r="38" spans="1:8" ht="12.75" customHeight="1"/>
    <row r="39" spans="1:8" ht="12.75" customHeight="1"/>
    <row r="40" spans="1:8" ht="12.75" customHeight="1"/>
    <row r="41" spans="1:8" ht="12.75" customHeight="1"/>
    <row r="42" spans="1:8" ht="12.75" customHeight="1"/>
    <row r="43" spans="1:8" ht="12.75" customHeight="1"/>
    <row r="44" spans="1:8" ht="12.75" customHeight="1"/>
    <row r="45" spans="1:8" ht="12.75" customHeight="1"/>
    <row r="46" spans="1:8" ht="12.75" customHeight="1"/>
    <row r="47" spans="1:8" ht="12.75" customHeight="1"/>
    <row r="48" spans="1: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</sheetData>
  <mergeCells count="12">
    <mergeCell ref="A30:H30"/>
    <mergeCell ref="C32:D32"/>
    <mergeCell ref="G32:H32"/>
    <mergeCell ref="A3:H3"/>
    <mergeCell ref="A5:A7"/>
    <mergeCell ref="B5:B7"/>
    <mergeCell ref="C5:C7"/>
    <mergeCell ref="D5:D7"/>
    <mergeCell ref="A16:A18"/>
    <mergeCell ref="B16:B18"/>
    <mergeCell ref="C16:C18"/>
    <mergeCell ref="D16:D18"/>
  </mergeCells>
  <printOptions horizontalCentered="1"/>
  <pageMargins left="0.31496062992125984" right="0.27559055118110237" top="0.5" bottom="0.98425196850393704" header="0.35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8"/>
  <sheetViews>
    <sheetView workbookViewId="0">
      <selection activeCell="F27" sqref="F27"/>
    </sheetView>
  </sheetViews>
  <sheetFormatPr defaultColWidth="0" defaultRowHeight="12.75" customHeight="1" zeroHeight="1"/>
  <cols>
    <col min="1" max="1" width="49.7109375" style="16" customWidth="1"/>
    <col min="2" max="2" width="6.85546875" style="16" customWidth="1"/>
    <col min="3" max="3" width="11.85546875" style="16" customWidth="1"/>
    <col min="4" max="5" width="12.28515625" style="16" customWidth="1"/>
    <col min="6" max="6" width="12.42578125" style="16" customWidth="1"/>
    <col min="7" max="7" width="17.28515625" style="16" bestFit="1" customWidth="1"/>
    <col min="8" max="8" width="15.42578125" style="16" customWidth="1"/>
    <col min="9" max="9" width="9.140625" style="16" customWidth="1"/>
    <col min="10" max="16384" width="0" style="16" hidden="1"/>
  </cols>
  <sheetData>
    <row r="1" spans="1:9">
      <c r="A1" s="14" t="s">
        <v>24</v>
      </c>
      <c r="B1" s="14"/>
      <c r="C1" s="15" t="s">
        <v>61</v>
      </c>
      <c r="H1" s="16" t="s">
        <v>8</v>
      </c>
    </row>
    <row r="2" spans="1:9"/>
    <row r="3" spans="1:9">
      <c r="A3" s="155" t="s">
        <v>87</v>
      </c>
      <c r="B3" s="155"/>
      <c r="C3" s="155"/>
      <c r="D3" s="155"/>
      <c r="E3" s="155"/>
      <c r="F3" s="155"/>
      <c r="G3" s="155"/>
      <c r="H3" s="155"/>
    </row>
    <row r="4" spans="1:9"/>
    <row r="5" spans="1:9">
      <c r="A5" s="153" t="s">
        <v>34</v>
      </c>
      <c r="B5" s="153" t="s">
        <v>25</v>
      </c>
      <c r="C5" s="153" t="s">
        <v>0</v>
      </c>
      <c r="D5" s="153" t="s">
        <v>1</v>
      </c>
      <c r="E5" s="34" t="s">
        <v>4</v>
      </c>
      <c r="F5" s="17" t="s">
        <v>2</v>
      </c>
      <c r="G5" s="17" t="s">
        <v>2</v>
      </c>
      <c r="H5" s="17" t="s">
        <v>31</v>
      </c>
    </row>
    <row r="6" spans="1:9">
      <c r="A6" s="153"/>
      <c r="B6" s="153"/>
      <c r="C6" s="153"/>
      <c r="D6" s="153"/>
      <c r="E6" s="35" t="s">
        <v>33</v>
      </c>
      <c r="F6" s="18" t="s">
        <v>28</v>
      </c>
      <c r="G6" s="18" t="s">
        <v>29</v>
      </c>
      <c r="H6" s="18" t="s">
        <v>32</v>
      </c>
    </row>
    <row r="7" spans="1:9">
      <c r="A7" s="153"/>
      <c r="B7" s="153"/>
      <c r="C7" s="153"/>
      <c r="D7" s="153"/>
      <c r="E7" s="36" t="s">
        <v>3</v>
      </c>
      <c r="F7" s="19" t="s">
        <v>3</v>
      </c>
      <c r="G7" s="19" t="s">
        <v>30</v>
      </c>
      <c r="H7" s="20">
        <v>6000</v>
      </c>
    </row>
    <row r="8" spans="1:9" ht="14.25">
      <c r="A8" s="17"/>
      <c r="B8" s="37"/>
      <c r="C8" s="38" t="s">
        <v>19</v>
      </c>
      <c r="D8" s="38" t="s">
        <v>20</v>
      </c>
      <c r="E8" s="38" t="s">
        <v>5</v>
      </c>
      <c r="F8" s="38" t="s">
        <v>27</v>
      </c>
      <c r="G8" s="38" t="s">
        <v>35</v>
      </c>
      <c r="H8" s="38" t="s">
        <v>27</v>
      </c>
    </row>
    <row r="9" spans="1:9">
      <c r="A9" s="76" t="s">
        <v>68</v>
      </c>
      <c r="B9" s="69" t="s">
        <v>26</v>
      </c>
      <c r="C9" s="47">
        <f>SUM(C10:C13)</f>
        <v>42243.557000000088</v>
      </c>
      <c r="D9" s="41">
        <f>IF(C9=0,0,SUMPRODUCT(C10:C13,D10:D13)/C9)</f>
        <v>1831.4037858476711</v>
      </c>
      <c r="E9" s="46">
        <f>SUM(E10:E13)</f>
        <v>2567886.8961</v>
      </c>
      <c r="F9" s="39">
        <f>IF(C9=0,0,E9/C9)</f>
        <v>60.787658011374248</v>
      </c>
      <c r="G9" s="44">
        <f>IF($D9=0,0,$F9/$D9*7000)</f>
        <v>232.34286691324567</v>
      </c>
      <c r="H9" s="44">
        <f>IF($D9=0,0,$F9/$D9*$H$7)</f>
        <v>199.15102878278202</v>
      </c>
      <c r="I9" s="80"/>
    </row>
    <row r="10" spans="1:9">
      <c r="A10" s="77"/>
      <c r="B10" s="70">
        <v>1</v>
      </c>
      <c r="C10" s="48">
        <v>31752.238000000012</v>
      </c>
      <c r="D10" s="23">
        <v>1696.2204413613658</v>
      </c>
      <c r="E10" s="45">
        <v>604280.84199999971</v>
      </c>
      <c r="F10" s="39">
        <f>IF(C10=0,0,E10/C10)</f>
        <v>19.031125994961346</v>
      </c>
      <c r="G10" s="44">
        <f>IF($D10=0,0,$F10/$D10*7000)</f>
        <v>78.538071300337805</v>
      </c>
      <c r="H10" s="44">
        <f>IF($D10=0,0,$F10/$D10*$H$7)</f>
        <v>67.318346828860982</v>
      </c>
    </row>
    <row r="11" spans="1:9">
      <c r="A11" s="77"/>
      <c r="B11" s="70">
        <v>2</v>
      </c>
      <c r="C11" s="48">
        <v>10491.319000000076</v>
      </c>
      <c r="D11" s="23">
        <v>2240.5395415867843</v>
      </c>
      <c r="E11" s="45">
        <v>1963606.0541000003</v>
      </c>
      <c r="F11" s="39">
        <f>IF(C11=0,0,E11/C11)</f>
        <v>187.16484115104936</v>
      </c>
      <c r="G11" s="44">
        <f>IF($D11=0,0,$F11/$D11*7000)</f>
        <v>584.74928192049424</v>
      </c>
      <c r="H11" s="44">
        <f>IF($D11=0,0,$F11/$D11*$H$7)</f>
        <v>501.21367021756652</v>
      </c>
    </row>
    <row r="12" spans="1:9">
      <c r="A12" s="77"/>
      <c r="B12" s="70">
        <v>3</v>
      </c>
      <c r="C12" s="48"/>
      <c r="D12" s="23"/>
      <c r="E12" s="45"/>
      <c r="F12" s="39">
        <f>IF(C12=0,0,E12/C12)</f>
        <v>0</v>
      </c>
      <c r="G12" s="44">
        <f>IF($D12=0,0,$F12/$D12*7000)</f>
        <v>0</v>
      </c>
      <c r="H12" s="44">
        <f>IF($D12=0,0,$F12/$D12*$H$7)</f>
        <v>0</v>
      </c>
    </row>
    <row r="13" spans="1:9">
      <c r="A13" s="78"/>
      <c r="B13" s="70">
        <v>4</v>
      </c>
      <c r="C13" s="48"/>
      <c r="D13" s="23"/>
      <c r="E13" s="45"/>
      <c r="F13" s="39">
        <f>IF(C13=0,0,E13/C13)</f>
        <v>0</v>
      </c>
      <c r="G13" s="44">
        <f>IF($D13=0,0,$F13/$D13*7000)</f>
        <v>0</v>
      </c>
      <c r="H13" s="44">
        <f>IF($D13=0,0,$F13/$D13*$H$7)</f>
        <v>0</v>
      </c>
    </row>
    <row r="14" spans="1:9">
      <c r="A14" s="40"/>
      <c r="B14" s="66"/>
      <c r="C14" s="27"/>
      <c r="D14" s="27"/>
      <c r="E14" s="25"/>
      <c r="F14" s="33"/>
      <c r="G14" s="33"/>
      <c r="H14" s="33"/>
    </row>
    <row r="15" spans="1:9">
      <c r="A15" s="40"/>
      <c r="B15" s="66"/>
      <c r="C15" s="27"/>
      <c r="D15" s="27"/>
      <c r="E15" s="25"/>
      <c r="F15" s="33"/>
      <c r="G15" s="33"/>
      <c r="H15" s="33"/>
    </row>
    <row r="16" spans="1:9">
      <c r="A16" s="153" t="s">
        <v>34</v>
      </c>
      <c r="B16" s="154" t="s">
        <v>25</v>
      </c>
      <c r="C16" s="153" t="s">
        <v>0</v>
      </c>
      <c r="D16" s="153" t="s">
        <v>1</v>
      </c>
      <c r="E16" s="34" t="s">
        <v>4</v>
      </c>
      <c r="F16" s="17" t="s">
        <v>2</v>
      </c>
      <c r="G16" s="17" t="s">
        <v>2</v>
      </c>
      <c r="H16" s="17" t="s">
        <v>31</v>
      </c>
    </row>
    <row r="17" spans="1:8">
      <c r="A17" s="153"/>
      <c r="B17" s="154"/>
      <c r="C17" s="153"/>
      <c r="D17" s="153"/>
      <c r="E17" s="35" t="s">
        <v>36</v>
      </c>
      <c r="F17" s="18" t="s">
        <v>28</v>
      </c>
      <c r="G17" s="18" t="s">
        <v>29</v>
      </c>
      <c r="H17" s="18" t="s">
        <v>32</v>
      </c>
    </row>
    <row r="18" spans="1:8">
      <c r="A18" s="153"/>
      <c r="B18" s="154"/>
      <c r="C18" s="153"/>
      <c r="D18" s="153"/>
      <c r="E18" s="36" t="s">
        <v>3</v>
      </c>
      <c r="F18" s="19" t="s">
        <v>3</v>
      </c>
      <c r="G18" s="19" t="s">
        <v>30</v>
      </c>
      <c r="H18" s="49">
        <f>H7</f>
        <v>6000</v>
      </c>
    </row>
    <row r="19" spans="1:8" ht="14.25">
      <c r="A19" s="38"/>
      <c r="B19" s="67"/>
      <c r="C19" s="38" t="s">
        <v>19</v>
      </c>
      <c r="D19" s="38" t="s">
        <v>20</v>
      </c>
      <c r="E19" s="38" t="s">
        <v>5</v>
      </c>
      <c r="F19" s="38" t="s">
        <v>27</v>
      </c>
      <c r="G19" s="38" t="s">
        <v>35</v>
      </c>
      <c r="H19" s="38" t="s">
        <v>27</v>
      </c>
    </row>
    <row r="20" spans="1:8">
      <c r="A20" s="38" t="s">
        <v>37</v>
      </c>
      <c r="B20" s="65" t="s">
        <v>26</v>
      </c>
      <c r="C20" s="73">
        <f>SUM(C21:C24)</f>
        <v>903834.21</v>
      </c>
      <c r="D20" s="74">
        <f>IF(C20=0,0,SUMPRODUCT(C21:C24,D21:D24)/C20)</f>
        <v>2493.3172430151767</v>
      </c>
      <c r="E20" s="75">
        <f>SUM(E21:E24)</f>
        <v>85982242.320299998</v>
      </c>
      <c r="F20" s="71">
        <f>IF(C20=0,0,E20/C20)</f>
        <v>95.130546475221379</v>
      </c>
      <c r="G20" s="72">
        <f>IF($D20=0,0,$F20/$D20*7000)</f>
        <v>267.0794609839773</v>
      </c>
      <c r="H20" s="72">
        <f>IF($D20=0,0,$F20/$D20*$H$18)</f>
        <v>228.92525227198053</v>
      </c>
    </row>
    <row r="21" spans="1:8">
      <c r="A21" s="68" t="s">
        <v>65</v>
      </c>
      <c r="B21" s="65">
        <v>1</v>
      </c>
      <c r="C21" s="48">
        <v>0</v>
      </c>
      <c r="D21" s="23">
        <v>0</v>
      </c>
      <c r="E21" s="45">
        <v>0</v>
      </c>
      <c r="F21" s="39">
        <f>IF(C21=0,0,E21/C21)</f>
        <v>0</v>
      </c>
      <c r="G21" s="44">
        <f>IF($D21=0,0,$F21/$D21*7000)</f>
        <v>0</v>
      </c>
      <c r="H21" s="44">
        <f>IF($D21=0,0,$F21/$D21*$H$18)</f>
        <v>0</v>
      </c>
    </row>
    <row r="22" spans="1:8" ht="14.25" customHeight="1">
      <c r="A22" s="68" t="s">
        <v>66</v>
      </c>
      <c r="B22" s="65">
        <v>2</v>
      </c>
      <c r="C22" s="48">
        <v>664155.90999999992</v>
      </c>
      <c r="D22" s="23">
        <v>2816.7667271981372</v>
      </c>
      <c r="E22" s="45">
        <v>76322468.800300002</v>
      </c>
      <c r="F22" s="39">
        <f>IF(C22=0,0,E22/C22)</f>
        <v>114.91649423145239</v>
      </c>
      <c r="G22" s="44">
        <f>IF($D22=0,0,$F22/$D22*7000)</f>
        <v>285.58114232637428</v>
      </c>
      <c r="H22" s="44">
        <f>IF($D22=0,0,$F22/$D22*$H$18)</f>
        <v>244.78383627974938</v>
      </c>
    </row>
    <row r="23" spans="1:8" ht="14.25" customHeight="1">
      <c r="A23" s="149" t="s">
        <v>67</v>
      </c>
      <c r="B23" s="65">
        <v>3</v>
      </c>
      <c r="C23" s="48">
        <v>239678.3000000001</v>
      </c>
      <c r="D23" s="23">
        <v>1597.0288159587237</v>
      </c>
      <c r="E23" s="45">
        <v>9659773.5199999996</v>
      </c>
      <c r="F23" s="39">
        <f>IF(C23=0,0,E23/C23)</f>
        <v>40.303079252481325</v>
      </c>
      <c r="G23" s="44">
        <f>IF($D23=0,0,$F23/$D23*7000)</f>
        <v>176.65401647621923</v>
      </c>
      <c r="H23" s="44">
        <f>IF($D23=0,0,$F23/$D23*$H$18)</f>
        <v>151.41772840818791</v>
      </c>
    </row>
    <row r="24" spans="1:8">
      <c r="A24" s="68" t="s">
        <v>64</v>
      </c>
      <c r="B24" s="65">
        <v>4</v>
      </c>
      <c r="C24" s="48"/>
      <c r="D24" s="23"/>
      <c r="E24" s="45"/>
      <c r="F24" s="39">
        <f>IF(C24=0,0,E24/C24)</f>
        <v>0</v>
      </c>
      <c r="G24" s="44">
        <f>IF($D24=0,0,$F24/$D24*7000)</f>
        <v>0</v>
      </c>
      <c r="H24" s="44">
        <f>IF($D24=0,0,$F24/$D24*$H$18)</f>
        <v>0</v>
      </c>
    </row>
    <row r="25" spans="1:8">
      <c r="A25" s="27"/>
      <c r="B25" s="66"/>
      <c r="C25" s="22"/>
      <c r="D25" s="22"/>
      <c r="E25" s="22"/>
      <c r="F25" s="22"/>
      <c r="G25" s="33"/>
      <c r="H25" s="33"/>
    </row>
    <row r="26" spans="1:8" customFormat="1"/>
    <row r="27" spans="1:8" ht="25.5">
      <c r="A27" s="43" t="s">
        <v>38</v>
      </c>
      <c r="B27" s="68"/>
      <c r="C27" s="23">
        <v>903834.21</v>
      </c>
      <c r="D27" s="23">
        <v>2493.3172430151767</v>
      </c>
      <c r="E27" s="42">
        <f>C27*F27</f>
        <v>85982242.320299998</v>
      </c>
      <c r="F27" s="24">
        <v>95.130546475221379</v>
      </c>
      <c r="G27" s="44">
        <f>IF($D27=0,0,$F27/$D27*7000)</f>
        <v>267.0794609839773</v>
      </c>
      <c r="H27" s="44">
        <f>IF($D27=0,0,$F27/$D27*$H$18)</f>
        <v>228.92525227198053</v>
      </c>
    </row>
    <row r="28" spans="1:8" customFormat="1"/>
    <row r="29" spans="1:8"/>
    <row r="30" spans="1:8">
      <c r="A30" s="151"/>
      <c r="B30" s="151"/>
      <c r="C30" s="151"/>
      <c r="D30" s="151"/>
      <c r="E30" s="151"/>
      <c r="F30" s="151"/>
      <c r="G30" s="151"/>
      <c r="H30" s="151"/>
    </row>
    <row r="31" spans="1:8">
      <c r="A31" s="26" t="s">
        <v>22</v>
      </c>
      <c r="B31" s="26"/>
      <c r="F31" s="14" t="s">
        <v>6</v>
      </c>
      <c r="G31" s="27"/>
      <c r="H31" s="27"/>
    </row>
    <row r="32" spans="1:8">
      <c r="C32" s="152" t="s">
        <v>63</v>
      </c>
      <c r="D32" s="152"/>
      <c r="E32" s="3"/>
      <c r="F32" s="3"/>
      <c r="G32" s="152" t="s">
        <v>62</v>
      </c>
      <c r="H32" s="152"/>
    </row>
    <row r="33" spans="1:8">
      <c r="A33" s="29"/>
      <c r="B33" s="29"/>
      <c r="C33" s="29"/>
      <c r="D33" s="29"/>
      <c r="E33" s="29"/>
      <c r="F33" s="29"/>
      <c r="G33" s="21"/>
      <c r="H33" s="30"/>
    </row>
    <row r="34" spans="1:8">
      <c r="A34" s="29"/>
      <c r="B34" s="29"/>
      <c r="C34" s="29"/>
      <c r="D34" s="29"/>
      <c r="E34" s="29"/>
      <c r="F34" s="29"/>
      <c r="G34" s="21"/>
      <c r="H34" s="30"/>
    </row>
    <row r="35" spans="1:8">
      <c r="A35" s="31"/>
      <c r="B35" s="31"/>
      <c r="C35" s="30"/>
      <c r="D35" s="30"/>
      <c r="E35" s="30"/>
      <c r="F35" s="32"/>
      <c r="G35" s="33"/>
      <c r="H35" s="32"/>
    </row>
    <row r="36" spans="1:8" ht="12.75" customHeight="1"/>
    <row r="37" spans="1:8" ht="12.75" customHeight="1"/>
    <row r="38" spans="1:8" ht="12.75" customHeight="1"/>
    <row r="39" spans="1:8" ht="12.75" customHeight="1"/>
    <row r="40" spans="1:8" ht="12.75" customHeight="1"/>
    <row r="41" spans="1:8" ht="12.75" customHeight="1"/>
    <row r="42" spans="1:8" ht="12.75" customHeight="1"/>
    <row r="43" spans="1:8" ht="12.75" customHeight="1"/>
    <row r="44" spans="1:8" ht="12.75" customHeight="1"/>
    <row r="45" spans="1:8" ht="12.75" customHeight="1"/>
    <row r="46" spans="1:8" ht="12.75" customHeight="1"/>
    <row r="47" spans="1:8" ht="12.75" customHeight="1"/>
    <row r="48" spans="1: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</sheetData>
  <mergeCells count="12">
    <mergeCell ref="C16:C18"/>
    <mergeCell ref="D16:D18"/>
    <mergeCell ref="A30:H30"/>
    <mergeCell ref="C32:D32"/>
    <mergeCell ref="G32:H32"/>
    <mergeCell ref="A16:A18"/>
    <mergeCell ref="B16:B18"/>
    <mergeCell ref="A3:H3"/>
    <mergeCell ref="A5:A7"/>
    <mergeCell ref="B5:B7"/>
    <mergeCell ref="C5:C7"/>
    <mergeCell ref="D5:D7"/>
  </mergeCells>
  <printOptions horizontalCentered="1"/>
  <pageMargins left="0.31496062992125984" right="0.27559055118110237" top="0.5" bottom="0.98425196850393704" header="0.35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77"/>
  <sheetViews>
    <sheetView topLeftCell="A4" workbookViewId="0">
      <selection activeCell="F28" sqref="F28"/>
    </sheetView>
  </sheetViews>
  <sheetFormatPr defaultColWidth="0" defaultRowHeight="12.75" customHeight="1" zeroHeight="1"/>
  <cols>
    <col min="1" max="1" width="49.7109375" style="83" customWidth="1"/>
    <col min="2" max="2" width="6.85546875" style="83" customWidth="1"/>
    <col min="3" max="3" width="11.85546875" style="83" customWidth="1"/>
    <col min="4" max="5" width="12.28515625" style="83" customWidth="1"/>
    <col min="6" max="6" width="12.42578125" style="83" customWidth="1"/>
    <col min="7" max="7" width="17.28515625" style="83" bestFit="1" customWidth="1"/>
    <col min="8" max="8" width="15.42578125" style="83" customWidth="1"/>
    <col min="9" max="9" width="9.140625" style="83" customWidth="1"/>
    <col min="10" max="16384" width="0" style="83" hidden="1"/>
  </cols>
  <sheetData>
    <row r="1" spans="1:8">
      <c r="A1" s="81" t="s">
        <v>24</v>
      </c>
      <c r="B1" s="81"/>
      <c r="C1" s="82" t="s">
        <v>61</v>
      </c>
      <c r="H1" s="83" t="s">
        <v>8</v>
      </c>
    </row>
    <row r="2" spans="1:8"/>
    <row r="3" spans="1:8">
      <c r="A3" s="155" t="s">
        <v>103</v>
      </c>
      <c r="B3" s="155"/>
      <c r="C3" s="155"/>
      <c r="D3" s="155"/>
      <c r="E3" s="155"/>
      <c r="F3" s="155"/>
      <c r="G3" s="155"/>
      <c r="H3" s="155"/>
    </row>
    <row r="4" spans="1:8"/>
    <row r="5" spans="1:8">
      <c r="A5" s="157" t="s">
        <v>34</v>
      </c>
      <c r="B5" s="157" t="s">
        <v>25</v>
      </c>
      <c r="C5" s="157" t="s">
        <v>0</v>
      </c>
      <c r="D5" s="157" t="s">
        <v>1</v>
      </c>
      <c r="E5" s="85" t="s">
        <v>4</v>
      </c>
      <c r="F5" s="86" t="s">
        <v>2</v>
      </c>
      <c r="G5" s="86" t="s">
        <v>2</v>
      </c>
      <c r="H5" s="86" t="s">
        <v>31</v>
      </c>
    </row>
    <row r="6" spans="1:8">
      <c r="A6" s="157"/>
      <c r="B6" s="157"/>
      <c r="C6" s="157"/>
      <c r="D6" s="157"/>
      <c r="E6" s="87" t="s">
        <v>33</v>
      </c>
      <c r="F6" s="88" t="s">
        <v>28</v>
      </c>
      <c r="G6" s="88" t="s">
        <v>29</v>
      </c>
      <c r="H6" s="88" t="s">
        <v>32</v>
      </c>
    </row>
    <row r="7" spans="1:8">
      <c r="A7" s="157"/>
      <c r="B7" s="157"/>
      <c r="C7" s="157"/>
      <c r="D7" s="157"/>
      <c r="E7" s="89" t="s">
        <v>3</v>
      </c>
      <c r="F7" s="90" t="s">
        <v>3</v>
      </c>
      <c r="G7" s="90" t="s">
        <v>30</v>
      </c>
      <c r="H7" s="91">
        <v>6000</v>
      </c>
    </row>
    <row r="8" spans="1:8" ht="14.25">
      <c r="A8" s="92"/>
      <c r="B8" s="84"/>
      <c r="C8" s="92" t="s">
        <v>19</v>
      </c>
      <c r="D8" s="92" t="s">
        <v>20</v>
      </c>
      <c r="E8" s="92" t="s">
        <v>5</v>
      </c>
      <c r="F8" s="92" t="s">
        <v>27</v>
      </c>
      <c r="G8" s="92" t="s">
        <v>35</v>
      </c>
      <c r="H8" s="92" t="s">
        <v>27</v>
      </c>
    </row>
    <row r="9" spans="1:8">
      <c r="A9" s="160" t="s">
        <v>68</v>
      </c>
      <c r="B9" s="93" t="s">
        <v>26</v>
      </c>
      <c r="C9" s="94">
        <f>SUM(C10:C13)</f>
        <v>42243.557000000088</v>
      </c>
      <c r="D9" s="95">
        <f>IF(C9=0,0,SUMPRODUCT(C10:C13,D10:D13)/C9)</f>
        <v>1831.4037858476711</v>
      </c>
      <c r="E9" s="96">
        <f>SUM(E10:E13)</f>
        <v>2567886.8961</v>
      </c>
      <c r="F9" s="97">
        <f>IF(C9=0,0,E9/C9)</f>
        <v>60.787658011374248</v>
      </c>
      <c r="G9" s="98">
        <f>IF($D9=0,0,$F9/$D9*7000)</f>
        <v>232.34286691324567</v>
      </c>
      <c r="H9" s="98">
        <f>IF($D9=0,0,$F9/$D9*$H$7)</f>
        <v>199.15102878278202</v>
      </c>
    </row>
    <row r="10" spans="1:8">
      <c r="A10" s="161"/>
      <c r="B10" s="99">
        <v>1</v>
      </c>
      <c r="C10" s="103">
        <v>31752.238000000012</v>
      </c>
      <c r="D10" s="103">
        <v>1696.2204413613658</v>
      </c>
      <c r="E10" s="103">
        <v>604280.84199999971</v>
      </c>
      <c r="F10" s="97">
        <f>IF(C10=0,0,E10/C10)</f>
        <v>19.031125994961346</v>
      </c>
      <c r="G10" s="98">
        <f>IF($D10=0,0,$F10/$D10*7000)</f>
        <v>78.538071300337805</v>
      </c>
      <c r="H10" s="98">
        <f>IF($D10=0,0,$F10/$D10*$H$7)</f>
        <v>67.318346828860982</v>
      </c>
    </row>
    <row r="11" spans="1:8">
      <c r="A11" s="161"/>
      <c r="B11" s="99">
        <v>2</v>
      </c>
      <c r="C11" s="103">
        <v>10491.319000000076</v>
      </c>
      <c r="D11" s="103">
        <v>2240.5395415867843</v>
      </c>
      <c r="E11" s="103">
        <v>1963606.0541000003</v>
      </c>
      <c r="F11" s="97">
        <f>IF(C11=0,0,E11/C11)</f>
        <v>187.16484115104936</v>
      </c>
      <c r="G11" s="98">
        <f>IF($D11=0,0,$F11/$D11*7000)</f>
        <v>584.74928192049424</v>
      </c>
      <c r="H11" s="98">
        <f>IF($D11=0,0,$F11/$D11*$H$7)</f>
        <v>501.21367021756652</v>
      </c>
    </row>
    <row r="12" spans="1:8">
      <c r="A12" s="161"/>
      <c r="B12" s="99">
        <v>3</v>
      </c>
      <c r="C12" s="103"/>
      <c r="D12" s="103"/>
      <c r="E12" s="103"/>
      <c r="F12" s="97">
        <f>IF(C12=0,0,E12/C12)</f>
        <v>0</v>
      </c>
      <c r="G12" s="98">
        <f>IF($D12=0,0,$F12/$D12*7000)</f>
        <v>0</v>
      </c>
      <c r="H12" s="98">
        <f>IF($D12=0,0,$F12/$D12*$H$7)</f>
        <v>0</v>
      </c>
    </row>
    <row r="13" spans="1:8">
      <c r="A13" s="162"/>
      <c r="B13" s="93">
        <v>4</v>
      </c>
      <c r="C13" s="100"/>
      <c r="D13" s="101"/>
      <c r="E13" s="102"/>
      <c r="F13" s="97">
        <f>IF(C13=0,0,E13/C13)</f>
        <v>0</v>
      </c>
      <c r="G13" s="98">
        <f>IF($D13=0,0,$F13/$D13*7000)</f>
        <v>0</v>
      </c>
      <c r="H13" s="98">
        <f>IF($D13=0,0,$F13/$D13*$H$7)</f>
        <v>0</v>
      </c>
    </row>
    <row r="14" spans="1:8">
      <c r="A14" s="104"/>
      <c r="B14" s="105"/>
      <c r="C14" s="106"/>
      <c r="D14" s="106"/>
      <c r="E14" s="107"/>
      <c r="F14" s="108"/>
      <c r="G14" s="108"/>
      <c r="H14" s="108"/>
    </row>
    <row r="15" spans="1:8">
      <c r="A15" s="104"/>
      <c r="B15" s="105"/>
      <c r="C15" s="106"/>
      <c r="D15" s="106"/>
      <c r="E15" s="107"/>
      <c r="F15" s="108"/>
      <c r="G15" s="108"/>
      <c r="H15" s="108"/>
    </row>
    <row r="16" spans="1:8">
      <c r="A16" s="157" t="s">
        <v>34</v>
      </c>
      <c r="B16" s="157" t="s">
        <v>25</v>
      </c>
      <c r="C16" s="157" t="s">
        <v>0</v>
      </c>
      <c r="D16" s="157" t="s">
        <v>1</v>
      </c>
      <c r="E16" s="85" t="s">
        <v>4</v>
      </c>
      <c r="F16" s="86" t="s">
        <v>2</v>
      </c>
      <c r="G16" s="86" t="s">
        <v>2</v>
      </c>
      <c r="H16" s="86" t="s">
        <v>31</v>
      </c>
    </row>
    <row r="17" spans="1:8">
      <c r="A17" s="157"/>
      <c r="B17" s="157"/>
      <c r="C17" s="157"/>
      <c r="D17" s="157"/>
      <c r="E17" s="87" t="s">
        <v>36</v>
      </c>
      <c r="F17" s="88" t="s">
        <v>28</v>
      </c>
      <c r="G17" s="88" t="s">
        <v>29</v>
      </c>
      <c r="H17" s="88" t="s">
        <v>32</v>
      </c>
    </row>
    <row r="18" spans="1:8">
      <c r="A18" s="157"/>
      <c r="B18" s="157"/>
      <c r="C18" s="157"/>
      <c r="D18" s="157"/>
      <c r="E18" s="89" t="s">
        <v>3</v>
      </c>
      <c r="F18" s="90" t="s">
        <v>3</v>
      </c>
      <c r="G18" s="90" t="s">
        <v>30</v>
      </c>
      <c r="H18" s="109">
        <f>H7</f>
        <v>6000</v>
      </c>
    </row>
    <row r="19" spans="1:8" ht="14.25">
      <c r="A19" s="92"/>
      <c r="B19" s="84"/>
      <c r="C19" s="92" t="s">
        <v>19</v>
      </c>
      <c r="D19" s="92" t="s">
        <v>20</v>
      </c>
      <c r="E19" s="92" t="s">
        <v>5</v>
      </c>
      <c r="F19" s="92" t="s">
        <v>27</v>
      </c>
      <c r="G19" s="92" t="s">
        <v>35</v>
      </c>
      <c r="H19" s="92" t="s">
        <v>27</v>
      </c>
    </row>
    <row r="20" spans="1:8">
      <c r="A20" s="92" t="s">
        <v>37</v>
      </c>
      <c r="B20" s="93" t="s">
        <v>26</v>
      </c>
      <c r="C20" s="94">
        <f>SUM(C21:C24)</f>
        <v>914220.86199999996</v>
      </c>
      <c r="D20" s="95">
        <f>IF(C20=0,0,SUMPRODUCT(C21:C24,D21:D24)/C20)</f>
        <v>2503.2820945273947</v>
      </c>
      <c r="E20" s="96">
        <f>SUM(E21:E24)</f>
        <v>87298013.981660917</v>
      </c>
      <c r="F20" s="97">
        <f>IF(C20=0,0,E20/C20)</f>
        <v>95.488976034393886</v>
      </c>
      <c r="G20" s="98">
        <f>IF($D20=0,0,$F20/$D20*7000)</f>
        <v>267.01858080719086</v>
      </c>
      <c r="H20" s="98">
        <f>IF($D20=0,0,$F20/$D20*$H$18)</f>
        <v>228.87306926330646</v>
      </c>
    </row>
    <row r="21" spans="1:8">
      <c r="A21" s="110" t="s">
        <v>65</v>
      </c>
      <c r="B21" s="99">
        <v>1</v>
      </c>
      <c r="C21" s="100">
        <v>3000</v>
      </c>
      <c r="D21" s="101">
        <v>1700</v>
      </c>
      <c r="E21" s="102">
        <v>56850</v>
      </c>
      <c r="F21" s="97">
        <f>IF(C21=0,0,E21/C21)</f>
        <v>18.95</v>
      </c>
      <c r="G21" s="98">
        <f>IF($D21=0,0,$F21/$D21*7000)</f>
        <v>78.02941176470587</v>
      </c>
      <c r="H21" s="98">
        <f>IF($D21=0,0,$F21/$D21*$H$18)</f>
        <v>66.882352941176464</v>
      </c>
    </row>
    <row r="22" spans="1:8" ht="14.25" customHeight="1">
      <c r="A22" s="110" t="s">
        <v>66</v>
      </c>
      <c r="B22" s="99">
        <v>2</v>
      </c>
      <c r="C22" s="100">
        <v>683720.86199999996</v>
      </c>
      <c r="D22" s="101">
        <v>2824</v>
      </c>
      <c r="E22" s="102">
        <v>78677413.712600797</v>
      </c>
      <c r="F22" s="97">
        <f>IF(C22=0,0,E22/C22)</f>
        <v>115.07241929470452</v>
      </c>
      <c r="G22" s="98">
        <f>IF($D22=0,0,$F22/$D22*7000)</f>
        <v>285.23616680698711</v>
      </c>
      <c r="H22" s="98">
        <f>IF($D22=0,0,$F22/$D22*$H$18)</f>
        <v>244.48814297741754</v>
      </c>
    </row>
    <row r="23" spans="1:8" ht="14.25" customHeight="1">
      <c r="A23" s="110" t="s">
        <v>67</v>
      </c>
      <c r="B23" s="99">
        <v>3</v>
      </c>
      <c r="C23" s="100">
        <v>227500</v>
      </c>
      <c r="D23" s="101">
        <v>1550</v>
      </c>
      <c r="E23" s="102">
        <v>8563750.2690601181</v>
      </c>
      <c r="F23" s="97">
        <f>IF(C23=0,0,E23/C23)</f>
        <v>37.642858325538981</v>
      </c>
      <c r="G23" s="98">
        <f>IF($D23=0,0,$F23/$D23*7000)</f>
        <v>170.0000053411438</v>
      </c>
      <c r="H23" s="98">
        <f>IF($D23=0,0,$F23/$D23*$H$18)</f>
        <v>145.71429029240898</v>
      </c>
    </row>
    <row r="24" spans="1:8">
      <c r="A24" s="110" t="s">
        <v>64</v>
      </c>
      <c r="B24" s="99">
        <v>4</v>
      </c>
      <c r="C24" s="100"/>
      <c r="D24" s="101"/>
      <c r="E24" s="102"/>
      <c r="F24" s="97">
        <f>IF(C24=0,0,E24/C24)</f>
        <v>0</v>
      </c>
      <c r="G24" s="98">
        <f>IF($D24=0,0,$F24/$D24*7000)</f>
        <v>0</v>
      </c>
      <c r="H24" s="98">
        <f>IF($D24=0,0,$F24/$D24*$H$18)</f>
        <v>0</v>
      </c>
    </row>
    <row r="25" spans="1:8">
      <c r="A25" s="106"/>
      <c r="B25" s="105"/>
      <c r="C25" s="105"/>
      <c r="D25" s="105"/>
      <c r="E25" s="105"/>
      <c r="F25" s="105"/>
      <c r="G25" s="108"/>
      <c r="H25" s="108"/>
    </row>
    <row r="26" spans="1:8">
      <c r="A26" s="106"/>
      <c r="B26" s="105"/>
      <c r="C26" s="105"/>
      <c r="D26" s="105"/>
      <c r="E26" s="105"/>
      <c r="F26" s="105"/>
      <c r="G26" s="108"/>
      <c r="H26" s="108"/>
    </row>
    <row r="27" spans="1:8">
      <c r="A27" s="106"/>
      <c r="B27" s="105"/>
      <c r="C27" s="105"/>
      <c r="D27" s="105"/>
      <c r="E27" s="105"/>
      <c r="F27" s="105"/>
      <c r="G27" s="108"/>
      <c r="H27" s="108"/>
    </row>
    <row r="28" spans="1:8" ht="25.5">
      <c r="A28" s="111" t="s">
        <v>38</v>
      </c>
      <c r="B28" s="110"/>
      <c r="C28" s="101">
        <v>949405.18639866461</v>
      </c>
      <c r="D28" s="101">
        <v>2492</v>
      </c>
      <c r="E28" s="112">
        <f>E9+E20</f>
        <v>89865900.877760917</v>
      </c>
      <c r="F28" s="113">
        <v>94.654950452340728</v>
      </c>
      <c r="G28" s="98">
        <f>IF($D28=0,0,$F28/$D28*7000)</f>
        <v>265.88469228185596</v>
      </c>
      <c r="H28" s="98">
        <f>IF($D28=0,0,$F28/$D28*$H$18)</f>
        <v>227.90116481301942</v>
      </c>
    </row>
    <row r="29" spans="1:8" s="114" customFormat="1"/>
    <row r="30" spans="1:8">
      <c r="A30" s="114"/>
      <c r="B30" s="114"/>
      <c r="C30" s="114"/>
      <c r="D30" s="114"/>
      <c r="E30" s="114"/>
      <c r="F30" s="114"/>
      <c r="G30" s="114"/>
      <c r="H30" s="114"/>
    </row>
    <row r="31" spans="1:8">
      <c r="A31" s="114"/>
      <c r="B31" s="114"/>
      <c r="C31" s="114"/>
      <c r="D31" s="114"/>
      <c r="E31" s="114"/>
      <c r="F31" s="114"/>
      <c r="G31" s="114"/>
      <c r="H31" s="114"/>
    </row>
    <row r="32" spans="1:8">
      <c r="A32" s="158"/>
      <c r="B32" s="158"/>
      <c r="C32" s="158"/>
      <c r="D32" s="158"/>
      <c r="E32" s="158"/>
      <c r="F32" s="158"/>
      <c r="G32" s="158"/>
      <c r="H32" s="158"/>
    </row>
    <row r="33" spans="1:9">
      <c r="A33" s="115" t="s">
        <v>22</v>
      </c>
      <c r="B33" s="115"/>
      <c r="F33" s="81" t="s">
        <v>6</v>
      </c>
      <c r="G33" s="106"/>
      <c r="H33" s="106"/>
    </row>
    <row r="34" spans="1:9">
      <c r="C34" s="159" t="s">
        <v>63</v>
      </c>
      <c r="D34" s="159"/>
      <c r="E34" s="116"/>
      <c r="F34" s="116"/>
      <c r="G34" s="159" t="s">
        <v>62</v>
      </c>
      <c r="H34" s="159"/>
    </row>
    <row r="35" spans="1:9">
      <c r="A35" s="117"/>
      <c r="B35" s="117"/>
      <c r="C35" s="117"/>
      <c r="D35" s="117"/>
      <c r="E35" s="117"/>
      <c r="F35" s="117"/>
      <c r="G35" s="118"/>
      <c r="H35" s="119"/>
    </row>
    <row r="36" spans="1:9">
      <c r="A36" s="117"/>
      <c r="B36" s="117"/>
      <c r="C36" s="117"/>
      <c r="D36" s="117"/>
      <c r="E36" s="117"/>
      <c r="F36" s="117"/>
      <c r="G36" s="118"/>
      <c r="H36" s="119"/>
    </row>
    <row r="37" spans="1:9">
      <c r="A37" s="156"/>
      <c r="B37" s="120"/>
      <c r="C37" s="119"/>
      <c r="D37" s="119"/>
      <c r="E37" s="119"/>
      <c r="F37" s="121"/>
      <c r="G37" s="108"/>
      <c r="H37" s="121"/>
    </row>
    <row r="38" spans="1:9">
      <c r="A38" s="156"/>
      <c r="B38" s="120"/>
      <c r="C38" s="119"/>
      <c r="D38" s="119"/>
      <c r="E38" s="119"/>
      <c r="F38" s="119"/>
      <c r="G38" s="108"/>
      <c r="H38" s="121"/>
    </row>
    <row r="39" spans="1:9">
      <c r="A39" s="119"/>
      <c r="B39" s="119"/>
      <c r="C39" s="119"/>
      <c r="D39" s="119"/>
      <c r="E39" s="119"/>
      <c r="F39" s="121"/>
      <c r="G39" s="108"/>
      <c r="H39" s="121"/>
    </row>
    <row r="40" spans="1:9">
      <c r="A40" s="114"/>
      <c r="B40" s="114"/>
      <c r="C40" s="114"/>
      <c r="D40" s="114"/>
      <c r="E40" s="114"/>
      <c r="F40" s="114"/>
      <c r="G40" s="114"/>
      <c r="H40" s="114"/>
      <c r="I40" s="114"/>
    </row>
    <row r="41" spans="1:9">
      <c r="A41" s="114"/>
      <c r="B41" s="114"/>
      <c r="C41" s="114"/>
      <c r="D41" s="114"/>
      <c r="E41" s="114"/>
      <c r="F41" s="114"/>
      <c r="G41" s="114"/>
      <c r="H41" s="114"/>
      <c r="I41" s="114"/>
    </row>
    <row r="42" spans="1:9">
      <c r="A42" s="119"/>
      <c r="B42" s="119"/>
      <c r="C42" s="119"/>
      <c r="D42" s="121"/>
      <c r="E42" s="121"/>
      <c r="F42" s="121"/>
      <c r="G42" s="108"/>
      <c r="H42" s="121"/>
    </row>
    <row r="43" spans="1:9">
      <c r="A43" s="119"/>
      <c r="B43" s="119"/>
      <c r="C43" s="119"/>
      <c r="D43" s="119"/>
      <c r="E43" s="119"/>
      <c r="F43" s="119"/>
      <c r="G43" s="106"/>
      <c r="H43" s="119"/>
    </row>
    <row r="44" spans="1:9">
      <c r="A44" s="119"/>
      <c r="B44" s="119"/>
      <c r="C44" s="119"/>
      <c r="D44" s="119"/>
      <c r="E44" s="119"/>
      <c r="F44" s="119"/>
      <c r="G44" s="106"/>
      <c r="H44" s="119"/>
    </row>
    <row r="45" spans="1:9">
      <c r="A45" s="119"/>
      <c r="B45" s="119"/>
      <c r="C45" s="119"/>
      <c r="D45" s="119"/>
      <c r="E45" s="119"/>
      <c r="F45" s="119"/>
      <c r="G45" s="119"/>
      <c r="H45" s="119"/>
    </row>
    <row r="46" spans="1:9">
      <c r="G46" s="106"/>
      <c r="H46" s="106"/>
    </row>
    <row r="47" spans="1:9">
      <c r="G47" s="106"/>
      <c r="H47" s="106"/>
    </row>
    <row r="48" spans="1:9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</sheetData>
  <mergeCells count="14">
    <mergeCell ref="A37:A38"/>
    <mergeCell ref="A16:A18"/>
    <mergeCell ref="B16:B18"/>
    <mergeCell ref="C16:C18"/>
    <mergeCell ref="A3:H3"/>
    <mergeCell ref="A5:A7"/>
    <mergeCell ref="B5:B7"/>
    <mergeCell ref="C5:C7"/>
    <mergeCell ref="D5:D7"/>
    <mergeCell ref="D16:D18"/>
    <mergeCell ref="A32:H32"/>
    <mergeCell ref="C34:D34"/>
    <mergeCell ref="G34:H34"/>
    <mergeCell ref="A9:A13"/>
  </mergeCells>
  <printOptions horizontalCentered="1"/>
  <pageMargins left="0.31496062992125984" right="0.27559055118110237" top="0.5" bottom="0.98425196850393704" header="0.35" footer="0.51181102362204722"/>
  <pageSetup paperSize="9" scale="9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9"/>
  <sheetViews>
    <sheetView workbookViewId="0">
      <selection activeCell="K22" sqref="K22"/>
    </sheetView>
  </sheetViews>
  <sheetFormatPr defaultColWidth="0" defaultRowHeight="12.75" customHeight="1" zeroHeight="1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12.140625" customWidth="1"/>
  </cols>
  <sheetData>
    <row r="1" spans="1:11">
      <c r="A1" s="3"/>
      <c r="B1" s="4" t="s">
        <v>9</v>
      </c>
      <c r="C1" s="152" t="s">
        <v>60</v>
      </c>
      <c r="D1" s="152"/>
      <c r="E1" s="152"/>
      <c r="F1" s="152"/>
      <c r="G1" s="152"/>
      <c r="H1" s="152"/>
      <c r="I1" s="152"/>
      <c r="J1" s="3"/>
      <c r="K1" s="1" t="s">
        <v>8</v>
      </c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163" t="s">
        <v>10</v>
      </c>
      <c r="B5" s="164"/>
      <c r="C5" s="167" t="s">
        <v>11</v>
      </c>
      <c r="D5" s="167"/>
      <c r="E5" s="167"/>
      <c r="F5" s="167" t="s">
        <v>12</v>
      </c>
      <c r="G5" s="167"/>
      <c r="H5" s="167"/>
      <c r="I5" s="167" t="s">
        <v>13</v>
      </c>
      <c r="J5" s="167"/>
      <c r="K5" s="167"/>
    </row>
    <row r="6" spans="1:11">
      <c r="A6" s="165"/>
      <c r="B6" s="166"/>
      <c r="C6" s="5" t="s">
        <v>14</v>
      </c>
      <c r="D6" s="5" t="s">
        <v>15</v>
      </c>
      <c r="E6" s="5" t="s">
        <v>16</v>
      </c>
      <c r="F6" s="5" t="s">
        <v>14</v>
      </c>
      <c r="G6" s="5" t="s">
        <v>15</v>
      </c>
      <c r="H6" s="5" t="s">
        <v>16</v>
      </c>
      <c r="I6" s="5" t="s">
        <v>14</v>
      </c>
      <c r="J6" s="5" t="s">
        <v>15</v>
      </c>
      <c r="K6" s="5" t="s">
        <v>16</v>
      </c>
    </row>
    <row r="7" spans="1:11">
      <c r="A7" s="6" t="s">
        <v>17</v>
      </c>
      <c r="B7" s="6" t="s">
        <v>18</v>
      </c>
      <c r="C7" s="5" t="s">
        <v>19</v>
      </c>
      <c r="D7" s="5" t="s">
        <v>20</v>
      </c>
      <c r="E7" s="5" t="s">
        <v>21</v>
      </c>
      <c r="F7" s="5" t="s">
        <v>19</v>
      </c>
      <c r="G7" s="5" t="s">
        <v>20</v>
      </c>
      <c r="H7" s="5" t="s">
        <v>21</v>
      </c>
      <c r="I7" s="5" t="s">
        <v>19</v>
      </c>
      <c r="J7" s="5" t="s">
        <v>20</v>
      </c>
      <c r="K7" s="5" t="s">
        <v>21</v>
      </c>
    </row>
    <row r="8" spans="1:11">
      <c r="A8" s="10">
        <v>12</v>
      </c>
      <c r="B8" s="60" t="s">
        <v>69</v>
      </c>
      <c r="C8" s="7">
        <v>37058.876000000011</v>
      </c>
      <c r="D8" s="7">
        <v>2389.2088365955833</v>
      </c>
      <c r="E8" s="7">
        <v>2870024.8257999998</v>
      </c>
      <c r="F8" s="9"/>
      <c r="G8" s="9"/>
      <c r="H8" s="9"/>
      <c r="I8" s="9"/>
      <c r="J8" s="9"/>
      <c r="K8" s="9"/>
    </row>
    <row r="9" spans="1:11">
      <c r="A9" s="10">
        <f>IF(A8=12,1,A8+1)</f>
        <v>1</v>
      </c>
      <c r="B9" s="60" t="s">
        <v>70</v>
      </c>
      <c r="C9" s="122">
        <f>SUM(C8,F9,-I9)</f>
        <v>50202.116000000009</v>
      </c>
      <c r="D9" s="61">
        <f>IF(C9=0,0,SUM(C8*D8,F9*G9-I9*J9)/C9)</f>
        <v>2625.0221670237956</v>
      </c>
      <c r="E9" s="122">
        <f>SUM(E8,H9,-K9)</f>
        <v>3765865.4477999993</v>
      </c>
      <c r="F9" s="64">
        <v>95038.8</v>
      </c>
      <c r="G9" s="64">
        <v>2584.3300388683356</v>
      </c>
      <c r="H9" s="64">
        <v>7390616.7510000002</v>
      </c>
      <c r="I9" s="64">
        <v>81895.56</v>
      </c>
      <c r="J9" s="64">
        <v>2471.0906474050607</v>
      </c>
      <c r="K9" s="64">
        <v>6494776.1290000007</v>
      </c>
    </row>
    <row r="10" spans="1:11">
      <c r="A10" s="10">
        <f t="shared" ref="A10:A23" si="0">IF(A9=12,1,A9+1)</f>
        <v>2</v>
      </c>
      <c r="B10" s="60" t="s">
        <v>71</v>
      </c>
      <c r="C10" s="122">
        <f>SUM(C9,F10,-I10)</f>
        <v>68638.805999999997</v>
      </c>
      <c r="D10" s="61">
        <f t="shared" ref="D10:D23" si="1">IF(C10=0,0,SUM(C9*D9,F10*G10-I10*J10)/C10)</f>
        <v>2773.4601440765159</v>
      </c>
      <c r="E10" s="122">
        <f>SUM(E9,H10,-K10)</f>
        <v>4981979.4986000005</v>
      </c>
      <c r="F10" s="64">
        <v>91295.27</v>
      </c>
      <c r="G10" s="64">
        <v>2619.0189197096411</v>
      </c>
      <c r="H10" s="64">
        <v>6959998.5108000003</v>
      </c>
      <c r="I10" s="64">
        <v>72858.58</v>
      </c>
      <c r="J10" s="64">
        <v>2477.6589656770689</v>
      </c>
      <c r="K10" s="64">
        <v>5743884.459999999</v>
      </c>
    </row>
    <row r="11" spans="1:11">
      <c r="A11" s="10">
        <f t="shared" si="0"/>
        <v>3</v>
      </c>
      <c r="B11" s="60" t="s">
        <v>72</v>
      </c>
      <c r="C11" s="122">
        <f t="shared" ref="C11:C23" si="2">SUM(C10,F11,-I11)</f>
        <v>36897.826000000001</v>
      </c>
      <c r="D11" s="61">
        <f t="shared" si="1"/>
        <v>2351.8037425294383</v>
      </c>
      <c r="E11" s="122">
        <f>SUM(E10,H11,-K11)</f>
        <v>3837206.5986000001</v>
      </c>
      <c r="F11" s="64">
        <v>50524.18</v>
      </c>
      <c r="G11" s="64">
        <v>2013.139354265621</v>
      </c>
      <c r="H11" s="64">
        <v>5955325.4100000001</v>
      </c>
      <c r="I11" s="64">
        <v>82265.16</v>
      </c>
      <c r="J11" s="64">
        <v>2495.6222366795373</v>
      </c>
      <c r="K11" s="64">
        <v>7100098.3100000005</v>
      </c>
    </row>
    <row r="12" spans="1:11">
      <c r="A12" s="10">
        <f t="shared" si="0"/>
        <v>4</v>
      </c>
      <c r="B12" s="60" t="s">
        <v>74</v>
      </c>
      <c r="C12" s="122">
        <f t="shared" si="2"/>
        <v>39173.445999999996</v>
      </c>
      <c r="D12" s="61">
        <f>IF(C12=0,0,SUM(C11*D11,F12*G12-I12*J12)/C12)</f>
        <v>2331.1908088417858</v>
      </c>
      <c r="E12" s="122">
        <f t="shared" ref="E12:E20" si="3">SUM(E11,H12,-K12)</f>
        <v>4347340.4721999997</v>
      </c>
      <c r="F12" s="64">
        <v>79223.78</v>
      </c>
      <c r="G12" s="64">
        <v>2482.6370000000002</v>
      </c>
      <c r="H12" s="64">
        <v>7621404.9795999993</v>
      </c>
      <c r="I12" s="64">
        <v>76948.160000000003</v>
      </c>
      <c r="J12" s="64">
        <v>2497</v>
      </c>
      <c r="K12" s="64">
        <v>7111271.1059999997</v>
      </c>
    </row>
    <row r="13" spans="1:11">
      <c r="A13" s="10">
        <f t="shared" si="0"/>
        <v>5</v>
      </c>
      <c r="B13" s="60" t="s">
        <v>75</v>
      </c>
      <c r="C13" s="122">
        <f t="shared" si="2"/>
        <v>42628.72600000001</v>
      </c>
      <c r="D13" s="61">
        <f t="shared" si="1"/>
        <v>2305.075574762895</v>
      </c>
      <c r="E13" s="122">
        <f t="shared" si="3"/>
        <v>5338573.9882000033</v>
      </c>
      <c r="F13" s="64">
        <v>94626.540000000008</v>
      </c>
      <c r="G13" s="64">
        <v>2478.6174734910519</v>
      </c>
      <c r="H13" s="64">
        <v>10111794.860000001</v>
      </c>
      <c r="I13" s="64">
        <v>91171.26</v>
      </c>
      <c r="J13" s="64">
        <v>2496.4154019589068</v>
      </c>
      <c r="K13" s="64">
        <v>9120561.3439999986</v>
      </c>
    </row>
    <row r="14" spans="1:11">
      <c r="A14" s="10">
        <f t="shared" si="0"/>
        <v>6</v>
      </c>
      <c r="B14" s="60" t="s">
        <v>76</v>
      </c>
      <c r="C14" s="122">
        <f t="shared" si="2"/>
        <v>43348.546000000017</v>
      </c>
      <c r="D14" s="61">
        <f t="shared" si="1"/>
        <v>2299.9598502302697</v>
      </c>
      <c r="E14" s="122">
        <f>SUM(E13,H14,-K14)</f>
        <v>6157122.9654000048</v>
      </c>
      <c r="F14" s="64">
        <v>83660.640000000014</v>
      </c>
      <c r="G14" s="64">
        <v>2491.1254370035895</v>
      </c>
      <c r="H14" s="64">
        <v>9301658.7488000002</v>
      </c>
      <c r="I14" s="64">
        <v>82940.820000000007</v>
      </c>
      <c r="J14" s="64">
        <v>2495.4138155373917</v>
      </c>
      <c r="K14" s="64">
        <v>8483109.7715999987</v>
      </c>
    </row>
    <row r="15" spans="1:11">
      <c r="A15" s="10">
        <f t="shared" si="0"/>
        <v>7</v>
      </c>
      <c r="B15" s="60" t="s">
        <v>77</v>
      </c>
      <c r="C15" s="122">
        <f t="shared" si="2"/>
        <v>40348.546000000017</v>
      </c>
      <c r="D15" s="61">
        <f t="shared" si="1"/>
        <v>2293.7112954667559</v>
      </c>
      <c r="E15" s="122">
        <f t="shared" si="3"/>
        <v>5590700.3161000051</v>
      </c>
      <c r="F15" s="64">
        <v>80481.210000000006</v>
      </c>
      <c r="G15" s="64">
        <v>2502.6446636426067</v>
      </c>
      <c r="H15" s="64">
        <v>6595807.4046</v>
      </c>
      <c r="I15" s="64">
        <v>83481.210000000006</v>
      </c>
      <c r="J15" s="64">
        <v>2498.3810174768669</v>
      </c>
      <c r="K15" s="64">
        <v>7162230.0538999997</v>
      </c>
    </row>
    <row r="16" spans="1:11">
      <c r="A16" s="10">
        <f t="shared" si="0"/>
        <v>8</v>
      </c>
      <c r="B16" s="60" t="s">
        <v>78</v>
      </c>
      <c r="C16" s="122">
        <f t="shared" si="2"/>
        <v>40348.546000000017</v>
      </c>
      <c r="D16" s="61">
        <f t="shared" si="1"/>
        <v>2293.7113029019665</v>
      </c>
      <c r="E16" s="122">
        <f t="shared" si="3"/>
        <v>5438927.3751000054</v>
      </c>
      <c r="F16" s="64">
        <v>78426.600000000006</v>
      </c>
      <c r="G16" s="64">
        <v>2492.7358498264612</v>
      </c>
      <c r="H16" s="64">
        <v>6957442.6150000002</v>
      </c>
      <c r="I16" s="64">
        <v>78426.600000000006</v>
      </c>
      <c r="J16" s="64">
        <v>2492.7358460012288</v>
      </c>
      <c r="K16" s="64">
        <v>7109215.5559999999</v>
      </c>
    </row>
    <row r="17" spans="1:11">
      <c r="A17" s="10">
        <f t="shared" si="0"/>
        <v>9</v>
      </c>
      <c r="B17" s="60" t="s">
        <v>79</v>
      </c>
      <c r="C17" s="122">
        <f t="shared" si="2"/>
        <v>48231.157000000021</v>
      </c>
      <c r="D17" s="61">
        <f t="shared" si="1"/>
        <v>2005.2013840020843</v>
      </c>
      <c r="E17" s="122">
        <f>SUM(E16,H17,-K17)</f>
        <v>6019320.040300006</v>
      </c>
      <c r="F17" s="64">
        <v>41292.057999999997</v>
      </c>
      <c r="G17" s="64">
        <v>2131.6138210299696</v>
      </c>
      <c r="H17" s="64">
        <v>3498769.5151999998</v>
      </c>
      <c r="I17" s="64">
        <v>33409.447</v>
      </c>
      <c r="J17" s="64">
        <v>2509.8725752332634</v>
      </c>
      <c r="K17" s="64">
        <v>2918376.85</v>
      </c>
    </row>
    <row r="18" spans="1:11">
      <c r="A18" s="10">
        <f t="shared" si="0"/>
        <v>10</v>
      </c>
      <c r="B18" s="60" t="s">
        <v>80</v>
      </c>
      <c r="C18" s="122">
        <f t="shared" si="2"/>
        <v>48211.657000000036</v>
      </c>
      <c r="D18" s="61">
        <f t="shared" si="1"/>
        <v>1996.4785949676395</v>
      </c>
      <c r="E18" s="122">
        <f>SUM(E17,H18,-K18)</f>
        <v>4471312.0741000064</v>
      </c>
      <c r="F18" s="64">
        <v>87769.959999999992</v>
      </c>
      <c r="G18" s="64">
        <v>2490.3055072601151</v>
      </c>
      <c r="H18" s="64">
        <v>7668972.0262000002</v>
      </c>
      <c r="I18" s="64">
        <v>87789.459999999992</v>
      </c>
      <c r="J18" s="64">
        <v>2494.9880805736821</v>
      </c>
      <c r="K18" s="64">
        <v>9216979.9923999999</v>
      </c>
    </row>
    <row r="19" spans="1:11">
      <c r="A19" s="10">
        <f t="shared" si="0"/>
        <v>11</v>
      </c>
      <c r="B19" s="60" t="s">
        <v>81</v>
      </c>
      <c r="C19" s="122">
        <f t="shared" si="2"/>
        <v>52536.597000000038</v>
      </c>
      <c r="D19" s="61">
        <f t="shared" si="1"/>
        <v>1985.9314105428591</v>
      </c>
      <c r="E19" s="122">
        <f t="shared" si="3"/>
        <v>5097034.3925000057</v>
      </c>
      <c r="F19" s="64">
        <v>95968.82</v>
      </c>
      <c r="G19" s="64">
        <v>2470.1960603132347</v>
      </c>
      <c r="H19" s="64">
        <v>9493495.532399999</v>
      </c>
      <c r="I19" s="64">
        <v>91643.88</v>
      </c>
      <c r="J19" s="64">
        <v>2498.5985329298583</v>
      </c>
      <c r="K19" s="64">
        <v>8867773.2139999997</v>
      </c>
    </row>
    <row r="20" spans="1:11">
      <c r="A20" s="10">
        <f t="shared" si="0"/>
        <v>12</v>
      </c>
      <c r="B20" s="60" t="s">
        <v>82</v>
      </c>
      <c r="C20" s="122">
        <f t="shared" si="2"/>
        <v>42585.817000000039</v>
      </c>
      <c r="D20" s="61">
        <f>IF(C20=0,0,SUM(C19*D19,F20*G20-I20*J20)/C20)</f>
        <v>1876.1285675306347</v>
      </c>
      <c r="E20" s="122">
        <f t="shared" si="3"/>
        <v>3500552.3831000067</v>
      </c>
      <c r="F20" s="64">
        <v>75523.88</v>
      </c>
      <c r="G20" s="64">
        <v>2503.9181660158351</v>
      </c>
      <c r="H20" s="64">
        <v>8649410.7206000015</v>
      </c>
      <c r="I20" s="64">
        <v>85474.66</v>
      </c>
      <c r="J20" s="64">
        <v>2498.3220224567144</v>
      </c>
      <c r="K20" s="64">
        <v>10245892.73</v>
      </c>
    </row>
    <row r="21" spans="1:11">
      <c r="A21" s="10">
        <f>IF(A20=12,1,A20+1)</f>
        <v>1</v>
      </c>
      <c r="B21" s="60" t="s">
        <v>83</v>
      </c>
      <c r="C21" s="122">
        <f t="shared" si="2"/>
        <v>42243.557000000044</v>
      </c>
      <c r="D21" s="61">
        <f>IF(C21=0,0,SUM(C20*D20,F21*G21-I21*J21)/C21)</f>
        <v>1831.4035459971267</v>
      </c>
      <c r="E21" s="122">
        <f>SUM(E20,H21,-K21)</f>
        <v>2567886.896100007</v>
      </c>
      <c r="F21" s="64">
        <v>76398.58</v>
      </c>
      <c r="G21" s="64">
        <v>2462.0828991847757</v>
      </c>
      <c r="H21" s="64">
        <v>6443454.9365999997</v>
      </c>
      <c r="I21" s="64">
        <v>76740.84</v>
      </c>
      <c r="J21" s="64">
        <v>2484.089372751198</v>
      </c>
      <c r="K21" s="64">
        <v>7376120.4235999994</v>
      </c>
    </row>
    <row r="22" spans="1:11">
      <c r="A22" s="10">
        <f t="shared" si="0"/>
        <v>2</v>
      </c>
      <c r="B22" s="60" t="s">
        <v>84</v>
      </c>
      <c r="C22" s="122">
        <f t="shared" si="2"/>
        <v>42243.557000000044</v>
      </c>
      <c r="D22" s="61">
        <f>IF(C22=0,0,SUM(C21*D21,F22*G22-I22*J22)/C22)</f>
        <v>1831.4035459971267</v>
      </c>
      <c r="E22" s="122">
        <f>SUM(E21,H22,-K22)</f>
        <v>2368519.2687000073</v>
      </c>
      <c r="F22" s="64">
        <v>68339.64</v>
      </c>
      <c r="G22" s="64">
        <v>2533.457290088154</v>
      </c>
      <c r="H22" s="64">
        <v>6649912.0561999995</v>
      </c>
      <c r="I22" s="64">
        <v>68339.64</v>
      </c>
      <c r="J22" s="64">
        <v>2533.457290088154</v>
      </c>
      <c r="K22" s="64">
        <v>6849279.6835999992</v>
      </c>
    </row>
    <row r="23" spans="1:11">
      <c r="A23" s="10">
        <f t="shared" si="0"/>
        <v>3</v>
      </c>
      <c r="B23" s="60" t="s">
        <v>85</v>
      </c>
      <c r="C23" s="11">
        <f t="shared" si="2"/>
        <v>42243.557000000044</v>
      </c>
      <c r="D23" s="12">
        <f t="shared" si="1"/>
        <v>1831.4035459971267</v>
      </c>
      <c r="E23" s="122">
        <f>SUM(E22,H23,-K23)</f>
        <v>2313894.2025000062</v>
      </c>
      <c r="F23" s="64">
        <v>76740.84</v>
      </c>
      <c r="G23" s="64">
        <v>2484.0893732724326</v>
      </c>
      <c r="H23" s="64">
        <v>6649912.0561999995</v>
      </c>
      <c r="I23" s="64">
        <v>76740.84</v>
      </c>
      <c r="J23" s="64">
        <v>2484.0893732724326</v>
      </c>
      <c r="K23" s="64">
        <v>6704537.1224000007</v>
      </c>
    </row>
    <row r="24" spans="1:11">
      <c r="A24" s="3"/>
      <c r="B24" s="3"/>
      <c r="C24" s="3"/>
      <c r="D24" s="3"/>
      <c r="E24" s="3"/>
      <c r="F24" s="13"/>
      <c r="G24" s="3"/>
      <c r="H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"/>
      <c r="B28" s="3"/>
      <c r="C28" s="3"/>
      <c r="D28" s="4" t="s">
        <v>22</v>
      </c>
      <c r="E28" s="3"/>
      <c r="F28" s="3"/>
      <c r="G28" s="3"/>
      <c r="H28" s="14" t="s">
        <v>6</v>
      </c>
      <c r="I28" s="3"/>
      <c r="J28" s="3"/>
      <c r="K28" s="3"/>
    </row>
    <row r="29" spans="1:11">
      <c r="A29" s="3"/>
      <c r="B29" s="3"/>
      <c r="C29" s="3"/>
      <c r="D29" s="3"/>
      <c r="E29" s="152" t="s">
        <v>63</v>
      </c>
      <c r="F29" s="152"/>
      <c r="G29" s="3"/>
      <c r="H29" s="3"/>
      <c r="I29" s="152" t="s">
        <v>62</v>
      </c>
      <c r="J29" s="152"/>
      <c r="K29" s="3"/>
    </row>
    <row r="30" spans="1:11"/>
    <row r="31" spans="1:11"/>
    <row r="32" spans="1:11"/>
    <row r="33" spans="7:7"/>
    <row r="34" spans="7:7">
      <c r="G34" s="2"/>
    </row>
    <row r="35" spans="7:7" ht="12.75" customHeight="1"/>
    <row r="36" spans="7:7" ht="12.75" customHeight="1"/>
    <row r="37" spans="7:7" ht="12.75" customHeight="1"/>
    <row r="38" spans="7:7" ht="12.75" customHeight="1"/>
    <row r="39" spans="7:7" ht="12.75" customHeight="1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10:D11 D23 D13:D1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K39"/>
  <sheetViews>
    <sheetView workbookViewId="0">
      <selection activeCell="F23" sqref="F23"/>
    </sheetView>
  </sheetViews>
  <sheetFormatPr defaultColWidth="0" defaultRowHeight="12.75" customHeight="1" zeroHeight="1"/>
  <cols>
    <col min="1" max="1" width="10.42578125" customWidth="1"/>
    <col min="2" max="2" width="12" bestFit="1" customWidth="1"/>
    <col min="3" max="3" width="10.28515625" bestFit="1" customWidth="1"/>
    <col min="4" max="4" width="12" bestFit="1" customWidth="1"/>
    <col min="5" max="5" width="13.5703125" customWidth="1"/>
    <col min="6" max="6" width="10.28515625" bestFit="1" customWidth="1"/>
    <col min="7" max="7" width="12" bestFit="1" customWidth="1"/>
    <col min="8" max="8" width="13.5703125" customWidth="1"/>
    <col min="9" max="9" width="10.28515625" bestFit="1" customWidth="1"/>
    <col min="10" max="10" width="12" bestFit="1" customWidth="1"/>
    <col min="11" max="11" width="13.5703125" customWidth="1"/>
    <col min="12" max="12" width="9.140625" customWidth="1"/>
  </cols>
  <sheetData>
    <row r="1" spans="1:11">
      <c r="A1" s="3"/>
      <c r="B1" s="4" t="s">
        <v>9</v>
      </c>
      <c r="C1" s="152" t="s">
        <v>60</v>
      </c>
      <c r="D1" s="152"/>
      <c r="E1" s="152"/>
      <c r="F1" s="152"/>
      <c r="G1" s="152"/>
      <c r="H1" s="152"/>
      <c r="I1" s="152"/>
      <c r="J1" s="3"/>
      <c r="K1" s="1" t="s">
        <v>8</v>
      </c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163" t="s">
        <v>23</v>
      </c>
      <c r="B5" s="164"/>
      <c r="C5" s="167" t="s">
        <v>11</v>
      </c>
      <c r="D5" s="167"/>
      <c r="E5" s="167"/>
      <c r="F5" s="167" t="s">
        <v>12</v>
      </c>
      <c r="G5" s="167"/>
      <c r="H5" s="167"/>
      <c r="I5" s="167" t="s">
        <v>13</v>
      </c>
      <c r="J5" s="167"/>
      <c r="K5" s="167"/>
    </row>
    <row r="6" spans="1:11">
      <c r="A6" s="165"/>
      <c r="B6" s="166"/>
      <c r="C6" s="5" t="s">
        <v>14</v>
      </c>
      <c r="D6" s="5" t="s">
        <v>15</v>
      </c>
      <c r="E6" s="5" t="s">
        <v>16</v>
      </c>
      <c r="F6" s="5" t="s">
        <v>14</v>
      </c>
      <c r="G6" s="5" t="s">
        <v>15</v>
      </c>
      <c r="H6" s="5" t="s">
        <v>16</v>
      </c>
      <c r="I6" s="5" t="s">
        <v>14</v>
      </c>
      <c r="J6" s="5" t="s">
        <v>15</v>
      </c>
      <c r="K6" s="5" t="s">
        <v>16</v>
      </c>
    </row>
    <row r="7" spans="1:11">
      <c r="A7" s="6" t="s">
        <v>17</v>
      </c>
      <c r="B7" s="6" t="s">
        <v>18</v>
      </c>
      <c r="C7" s="5" t="s">
        <v>19</v>
      </c>
      <c r="D7" s="5" t="s">
        <v>20</v>
      </c>
      <c r="E7" s="5" t="s">
        <v>21</v>
      </c>
      <c r="F7" s="5" t="s">
        <v>19</v>
      </c>
      <c r="G7" s="5" t="s">
        <v>20</v>
      </c>
      <c r="H7" s="5" t="s">
        <v>21</v>
      </c>
      <c r="I7" s="5" t="s">
        <v>19</v>
      </c>
      <c r="J7" s="5" t="s">
        <v>20</v>
      </c>
      <c r="K7" s="5" t="s">
        <v>21</v>
      </c>
    </row>
    <row r="8" spans="1:11">
      <c r="A8" s="10">
        <v>12</v>
      </c>
      <c r="B8" s="60" t="s">
        <v>69</v>
      </c>
      <c r="C8" s="7">
        <v>267.83999999999997</v>
      </c>
      <c r="D8" s="7">
        <v>9499.9999999999927</v>
      </c>
      <c r="E8" s="8">
        <v>225657.2</v>
      </c>
      <c r="F8" s="9"/>
      <c r="G8" s="9"/>
      <c r="H8" s="9"/>
      <c r="I8" s="9"/>
      <c r="J8" s="9"/>
      <c r="K8" s="9"/>
    </row>
    <row r="9" spans="1:11">
      <c r="A9" s="10">
        <f>IF(A8=12,1,A8+1)</f>
        <v>1</v>
      </c>
      <c r="B9" s="60" t="s">
        <v>70</v>
      </c>
      <c r="C9" s="122">
        <f>SUM(C8,F9,-I9)</f>
        <v>213.14</v>
      </c>
      <c r="D9" s="61">
        <f>IF(C9=0,0,SUM(C8*D8,F9*G9-I9*J9)/C9)</f>
        <v>9499.9999999999891</v>
      </c>
      <c r="E9" s="62">
        <f>SUM(E8,H9,-K9)</f>
        <v>182586.23999999999</v>
      </c>
      <c r="F9" s="64">
        <v>49.94</v>
      </c>
      <c r="G9" s="64">
        <v>9500</v>
      </c>
      <c r="H9" s="64">
        <v>44896.06</v>
      </c>
      <c r="I9" s="64">
        <v>104.64</v>
      </c>
      <c r="J9" s="64">
        <v>9500</v>
      </c>
      <c r="K9" s="64">
        <v>87967.02</v>
      </c>
    </row>
    <row r="10" spans="1:11">
      <c r="A10" s="10">
        <f t="shared" ref="A10:A23" si="0">IF(A9=12,1,A9+1)</f>
        <v>2</v>
      </c>
      <c r="B10" s="60" t="s">
        <v>71</v>
      </c>
      <c r="C10" s="122">
        <f t="shared" ref="C10:C23" si="1">SUM(C9,F10,-I10)</f>
        <v>202.3</v>
      </c>
      <c r="D10" s="61">
        <f t="shared" ref="D10:D23" si="2">IF(C10=0,0,SUM(C9*D9,F10*G10-I10*J10)/C10)</f>
        <v>9499.9999999999873</v>
      </c>
      <c r="E10" s="62">
        <f t="shared" ref="E10:E23" si="3">SUM(E9,H10,-K10)</f>
        <v>169777.32</v>
      </c>
      <c r="F10" s="64">
        <v>95.86</v>
      </c>
      <c r="G10" s="64">
        <v>9500</v>
      </c>
      <c r="H10" s="64">
        <v>77212.78</v>
      </c>
      <c r="I10" s="64">
        <v>106.7</v>
      </c>
      <c r="J10" s="64">
        <v>9500</v>
      </c>
      <c r="K10" s="64">
        <v>90021.7</v>
      </c>
    </row>
    <row r="11" spans="1:11">
      <c r="A11" s="10">
        <f t="shared" si="0"/>
        <v>3</v>
      </c>
      <c r="B11" s="60" t="s">
        <v>72</v>
      </c>
      <c r="C11" s="122">
        <f t="shared" si="1"/>
        <v>212.5</v>
      </c>
      <c r="D11" s="61">
        <f t="shared" si="2"/>
        <v>9499.9999999999873</v>
      </c>
      <c r="E11" s="62">
        <f t="shared" si="3"/>
        <v>173207.39</v>
      </c>
      <c r="F11" s="64">
        <v>24.22</v>
      </c>
      <c r="G11" s="64">
        <v>9500</v>
      </c>
      <c r="H11" s="64">
        <v>15258.6</v>
      </c>
      <c r="I11" s="64">
        <v>14.02</v>
      </c>
      <c r="J11" s="64">
        <v>9500</v>
      </c>
      <c r="K11" s="64">
        <v>11828.53</v>
      </c>
    </row>
    <row r="12" spans="1:11">
      <c r="A12" s="10">
        <f t="shared" si="0"/>
        <v>4</v>
      </c>
      <c r="B12" s="60" t="s">
        <v>74</v>
      </c>
      <c r="C12" s="122">
        <f t="shared" si="1"/>
        <v>197.8</v>
      </c>
      <c r="D12" s="61">
        <f t="shared" si="2"/>
        <v>9499.9999999999854</v>
      </c>
      <c r="E12" s="62">
        <f t="shared" si="3"/>
        <v>142573.83000000002</v>
      </c>
      <c r="F12" s="64">
        <v>97.36</v>
      </c>
      <c r="G12" s="64">
        <v>9500</v>
      </c>
      <c r="H12" s="64">
        <v>59384.800000000003</v>
      </c>
      <c r="I12" s="64">
        <v>112.06</v>
      </c>
      <c r="J12" s="64">
        <v>9500</v>
      </c>
      <c r="K12" s="64">
        <v>90018.36</v>
      </c>
    </row>
    <row r="13" spans="1:11">
      <c r="A13" s="10">
        <f t="shared" si="0"/>
        <v>5</v>
      </c>
      <c r="B13" s="60" t="s">
        <v>75</v>
      </c>
      <c r="C13" s="122">
        <f>SUM(C12,F13,-I13)</f>
        <v>208.00000000000003</v>
      </c>
      <c r="D13" s="61">
        <f t="shared" si="2"/>
        <v>9499.9999999999854</v>
      </c>
      <c r="E13" s="62">
        <f t="shared" si="3"/>
        <v>132521.69</v>
      </c>
      <c r="F13" s="64">
        <v>97.42</v>
      </c>
      <c r="G13" s="64">
        <v>9500</v>
      </c>
      <c r="H13" s="64">
        <v>51026.400000000001</v>
      </c>
      <c r="I13" s="64">
        <v>87.22</v>
      </c>
      <c r="J13" s="64">
        <v>9500</v>
      </c>
      <c r="K13" s="64">
        <v>61078.54</v>
      </c>
    </row>
    <row r="14" spans="1:11">
      <c r="A14" s="10">
        <f t="shared" si="0"/>
        <v>6</v>
      </c>
      <c r="B14" s="60" t="s">
        <v>76</v>
      </c>
      <c r="C14" s="122">
        <f t="shared" si="1"/>
        <v>202.3</v>
      </c>
      <c r="D14" s="61">
        <f t="shared" si="2"/>
        <v>9499.9999999999854</v>
      </c>
      <c r="E14" s="62">
        <f t="shared" si="3"/>
        <v>118663.48000000001</v>
      </c>
      <c r="F14" s="64">
        <v>99.74</v>
      </c>
      <c r="G14" s="64">
        <v>9500</v>
      </c>
      <c r="H14" s="64">
        <v>52319.1</v>
      </c>
      <c r="I14" s="64">
        <v>105.44</v>
      </c>
      <c r="J14" s="64">
        <v>9500</v>
      </c>
      <c r="K14" s="64">
        <v>66177.31</v>
      </c>
    </row>
    <row r="15" spans="1:11">
      <c r="A15" s="10">
        <f t="shared" si="0"/>
        <v>7</v>
      </c>
      <c r="B15" s="60" t="s">
        <v>77</v>
      </c>
      <c r="C15" s="122">
        <f t="shared" si="1"/>
        <v>171.70000000000002</v>
      </c>
      <c r="D15" s="61">
        <f t="shared" si="2"/>
        <v>9499.9999999999836</v>
      </c>
      <c r="E15" s="62">
        <f t="shared" si="3"/>
        <v>99169.58</v>
      </c>
      <c r="F15" s="64">
        <v>100.24</v>
      </c>
      <c r="G15" s="64">
        <v>9500</v>
      </c>
      <c r="H15" s="64">
        <v>56766.239999999998</v>
      </c>
      <c r="I15" s="64">
        <v>130.84</v>
      </c>
      <c r="J15" s="64">
        <v>9500</v>
      </c>
      <c r="K15" s="64">
        <v>76260.14</v>
      </c>
    </row>
    <row r="16" spans="1:11">
      <c r="A16" s="10">
        <f t="shared" si="0"/>
        <v>8</v>
      </c>
      <c r="B16" s="60" t="s">
        <v>78</v>
      </c>
      <c r="C16" s="122">
        <f t="shared" si="1"/>
        <v>193.80000000000004</v>
      </c>
      <c r="D16" s="61">
        <f t="shared" si="2"/>
        <v>9499.9999999999836</v>
      </c>
      <c r="E16" s="62">
        <f t="shared" si="3"/>
        <v>115332.82999999999</v>
      </c>
      <c r="F16" s="64">
        <v>151.63999999999999</v>
      </c>
      <c r="G16" s="64">
        <v>9500</v>
      </c>
      <c r="H16" s="64">
        <v>90913.66</v>
      </c>
      <c r="I16" s="64">
        <v>129.54</v>
      </c>
      <c r="J16" s="64">
        <v>9500</v>
      </c>
      <c r="K16" s="64">
        <v>74750.41</v>
      </c>
    </row>
    <row r="17" spans="1:11">
      <c r="A17" s="10">
        <f t="shared" si="0"/>
        <v>9</v>
      </c>
      <c r="B17" s="60" t="s">
        <v>79</v>
      </c>
      <c r="C17" s="122">
        <f t="shared" si="1"/>
        <v>215.8</v>
      </c>
      <c r="D17" s="61">
        <f t="shared" si="2"/>
        <v>9499.9999999999873</v>
      </c>
      <c r="E17" s="62">
        <f t="shared" si="3"/>
        <v>132817.09999999998</v>
      </c>
      <c r="F17" s="64">
        <v>146.32</v>
      </c>
      <c r="G17" s="64">
        <v>9500</v>
      </c>
      <c r="H17" s="64">
        <v>93937.44</v>
      </c>
      <c r="I17" s="64">
        <v>124.32</v>
      </c>
      <c r="J17" s="64">
        <v>9500</v>
      </c>
      <c r="K17" s="64">
        <v>76453.17</v>
      </c>
    </row>
    <row r="18" spans="1:11">
      <c r="A18" s="10">
        <f t="shared" si="0"/>
        <v>10</v>
      </c>
      <c r="B18" s="60" t="s">
        <v>80</v>
      </c>
      <c r="C18" s="122">
        <f t="shared" si="1"/>
        <v>188.7</v>
      </c>
      <c r="D18" s="61">
        <f t="shared" si="2"/>
        <v>9499.9999999999873</v>
      </c>
      <c r="E18" s="62">
        <f t="shared" si="3"/>
        <v>118476.30999999997</v>
      </c>
      <c r="F18" s="64">
        <v>49.82</v>
      </c>
      <c r="G18" s="64">
        <v>9500</v>
      </c>
      <c r="H18" s="64">
        <v>33229.94</v>
      </c>
      <c r="I18" s="64">
        <v>76.92</v>
      </c>
      <c r="J18" s="64">
        <v>9500</v>
      </c>
      <c r="K18" s="64">
        <v>47570.73</v>
      </c>
    </row>
    <row r="19" spans="1:11">
      <c r="A19" s="10">
        <f t="shared" si="0"/>
        <v>11</v>
      </c>
      <c r="B19" s="60" t="s">
        <v>81</v>
      </c>
      <c r="C19" s="122">
        <f t="shared" si="1"/>
        <v>221.23999999999995</v>
      </c>
      <c r="D19" s="61">
        <f t="shared" si="2"/>
        <v>9499.9999999999891</v>
      </c>
      <c r="E19" s="62">
        <f t="shared" si="3"/>
        <v>138686.83999999997</v>
      </c>
      <c r="F19" s="64">
        <v>105.02</v>
      </c>
      <c r="G19" s="64">
        <v>9500</v>
      </c>
      <c r="H19" s="64">
        <v>65691.28</v>
      </c>
      <c r="I19" s="64">
        <v>72.48</v>
      </c>
      <c r="J19" s="64">
        <v>9500</v>
      </c>
      <c r="K19" s="64">
        <v>45480.75</v>
      </c>
    </row>
    <row r="20" spans="1:11">
      <c r="A20" s="10">
        <f t="shared" si="0"/>
        <v>12</v>
      </c>
      <c r="B20" s="60" t="s">
        <v>82</v>
      </c>
      <c r="C20" s="122">
        <f t="shared" si="1"/>
        <v>251.59999999999994</v>
      </c>
      <c r="D20" s="61">
        <f t="shared" si="2"/>
        <v>9499.9999999999909</v>
      </c>
      <c r="E20" s="62">
        <f t="shared" si="3"/>
        <v>161699.99</v>
      </c>
      <c r="F20" s="64">
        <v>195.38</v>
      </c>
      <c r="G20" s="64">
        <v>9500</v>
      </c>
      <c r="H20" s="64">
        <v>126459.94</v>
      </c>
      <c r="I20" s="64">
        <v>165.02</v>
      </c>
      <c r="J20" s="64">
        <v>9500</v>
      </c>
      <c r="K20" s="64">
        <v>103446.79</v>
      </c>
    </row>
    <row r="21" spans="1:11">
      <c r="A21" s="10">
        <f>IF(A20=12,1,A20+1)</f>
        <v>1</v>
      </c>
      <c r="B21" s="60" t="s">
        <v>83</v>
      </c>
      <c r="C21" s="122">
        <f>SUM(C20,F21,-I21)</f>
        <v>197.19999999999993</v>
      </c>
      <c r="D21" s="61">
        <f t="shared" si="2"/>
        <v>9499.9999999999909</v>
      </c>
      <c r="E21" s="62">
        <f t="shared" si="3"/>
        <v>132322.63</v>
      </c>
      <c r="F21" s="64">
        <v>120.74</v>
      </c>
      <c r="G21" s="64">
        <v>9500</v>
      </c>
      <c r="H21" s="64">
        <v>84143.14</v>
      </c>
      <c r="I21" s="64">
        <v>175.14</v>
      </c>
      <c r="J21" s="64">
        <v>9500</v>
      </c>
      <c r="K21" s="64">
        <v>113520.5</v>
      </c>
    </row>
    <row r="22" spans="1:11">
      <c r="A22" s="10">
        <f t="shared" si="0"/>
        <v>2</v>
      </c>
      <c r="B22" s="60" t="s">
        <v>86</v>
      </c>
      <c r="C22" s="122">
        <f t="shared" si="1"/>
        <v>200.59999999999994</v>
      </c>
      <c r="D22" s="61">
        <f t="shared" si="2"/>
        <v>9499.9999999999909</v>
      </c>
      <c r="E22" s="62">
        <f t="shared" si="3"/>
        <v>145273.57</v>
      </c>
      <c r="F22" s="64">
        <v>150.06</v>
      </c>
      <c r="G22" s="64">
        <v>9500</v>
      </c>
      <c r="H22" s="64">
        <v>114049.38</v>
      </c>
      <c r="I22" s="64">
        <v>146.66</v>
      </c>
      <c r="J22" s="64">
        <v>9500</v>
      </c>
      <c r="K22" s="64">
        <v>101098.44</v>
      </c>
    </row>
    <row r="23" spans="1:11">
      <c r="A23" s="10">
        <f t="shared" si="0"/>
        <v>3</v>
      </c>
      <c r="B23" s="60" t="s">
        <v>85</v>
      </c>
      <c r="C23" s="11">
        <f t="shared" si="1"/>
        <v>200.59999999999994</v>
      </c>
      <c r="D23" s="12">
        <f t="shared" si="2"/>
        <v>9499.9999999999909</v>
      </c>
      <c r="E23" s="62">
        <f t="shared" si="3"/>
        <v>145273.57</v>
      </c>
      <c r="F23" s="64">
        <v>50</v>
      </c>
      <c r="G23" s="64">
        <v>9500</v>
      </c>
      <c r="H23" s="64">
        <v>38001.259496201521</v>
      </c>
      <c r="I23" s="64">
        <v>50</v>
      </c>
      <c r="J23" s="64">
        <v>9500</v>
      </c>
      <c r="K23" s="64">
        <v>38001.259496201521</v>
      </c>
    </row>
    <row r="24" spans="1:11">
      <c r="A24" s="3"/>
      <c r="B24" s="3"/>
      <c r="C24" s="3"/>
      <c r="D24" s="3"/>
      <c r="E24" s="3"/>
      <c r="F24" s="13"/>
      <c r="G24" s="3"/>
      <c r="H24" s="3"/>
      <c r="J24" s="3"/>
      <c r="K24" s="3"/>
    </row>
    <row r="25" spans="1:1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ht="14.25">
      <c r="A28" s="3"/>
      <c r="B28" s="3"/>
      <c r="C28" s="3"/>
      <c r="D28" s="4" t="s">
        <v>22</v>
      </c>
      <c r="E28" s="3"/>
      <c r="F28" s="3"/>
      <c r="G28" s="63"/>
      <c r="H28" s="14" t="s">
        <v>6</v>
      </c>
      <c r="I28" s="3"/>
      <c r="J28" s="3"/>
      <c r="K28" s="3"/>
    </row>
    <row r="29" spans="1:11">
      <c r="A29" s="3"/>
      <c r="B29" s="3"/>
      <c r="C29" s="3"/>
      <c r="D29" s="3"/>
      <c r="E29" s="152" t="s">
        <v>63</v>
      </c>
      <c r="F29" s="152"/>
      <c r="G29" s="3"/>
      <c r="H29" s="3"/>
      <c r="I29" s="152" t="s">
        <v>62</v>
      </c>
      <c r="J29" s="152"/>
      <c r="K29" s="3"/>
    </row>
    <row r="30" spans="1:11"/>
    <row r="31" spans="1:11"/>
    <row r="32" spans="1:11"/>
    <row r="33" spans="7:7"/>
    <row r="34" spans="7:7">
      <c r="G34" s="2"/>
    </row>
    <row r="35" spans="7:7" ht="12.75" customHeight="1"/>
    <row r="36" spans="7:7" ht="12.75" customHeight="1"/>
    <row r="37" spans="7:7" ht="12.75" customHeight="1"/>
    <row r="38" spans="7:7" ht="12.75" customHeight="1"/>
    <row r="39" spans="7:7" ht="12.75" customHeight="1"/>
  </sheetData>
  <mergeCells count="7">
    <mergeCell ref="E29:F29"/>
    <mergeCell ref="I29:J29"/>
    <mergeCell ref="C1:I1"/>
    <mergeCell ref="A5:B6"/>
    <mergeCell ref="C5:E5"/>
    <mergeCell ref="F5:H5"/>
    <mergeCell ref="I5:K5"/>
  </mergeCells>
  <phoneticPr fontId="1" type="noConversion"/>
  <pageMargins left="0.75" right="0.75" top="1" bottom="1" header="0.5" footer="0.5"/>
  <pageSetup paperSize="9" orientation="landscape" r:id="rId1"/>
  <headerFooter alignWithMargins="0"/>
  <ignoredErrors>
    <ignoredError sqref="D9:D23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B2:P58"/>
  <sheetViews>
    <sheetView topLeftCell="A31" workbookViewId="0">
      <selection activeCell="O52" sqref="O52"/>
    </sheetView>
  </sheetViews>
  <sheetFormatPr defaultRowHeight="12.75"/>
  <cols>
    <col min="1" max="1" width="1.85546875" customWidth="1"/>
    <col min="2" max="2" width="19.5703125" customWidth="1"/>
    <col min="3" max="4" width="9.140625" customWidth="1"/>
    <col min="5" max="5" width="8.5703125" customWidth="1"/>
    <col min="6" max="15" width="7.140625" customWidth="1"/>
    <col min="16" max="16" width="9.140625" customWidth="1"/>
    <col min="17" max="17" width="3.42578125" customWidth="1"/>
    <col min="18" max="18" width="2" customWidth="1"/>
  </cols>
  <sheetData>
    <row r="2" spans="2:16" ht="15.75">
      <c r="E2" s="123" t="s">
        <v>39</v>
      </c>
      <c r="P2" s="124" t="s">
        <v>8</v>
      </c>
    </row>
    <row r="3" spans="2:16" ht="14.45" customHeight="1">
      <c r="D3" s="125" t="s">
        <v>24</v>
      </c>
    </row>
    <row r="4" spans="2:16" ht="8.4499999999999993" customHeight="1">
      <c r="D4" s="125"/>
    </row>
    <row r="5" spans="2:16" ht="15">
      <c r="D5" s="180">
        <v>2020</v>
      </c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</row>
    <row r="6" spans="2:16" ht="15">
      <c r="C6" s="50" t="s">
        <v>17</v>
      </c>
      <c r="D6" s="51" t="s">
        <v>40</v>
      </c>
      <c r="E6" s="51" t="s">
        <v>41</v>
      </c>
      <c r="F6" s="51" t="s">
        <v>42</v>
      </c>
      <c r="G6" s="51" t="s">
        <v>43</v>
      </c>
      <c r="H6" s="51" t="s">
        <v>44</v>
      </c>
      <c r="I6" s="51" t="s">
        <v>45</v>
      </c>
      <c r="J6" s="51" t="s">
        <v>46</v>
      </c>
      <c r="K6" s="51" t="s">
        <v>47</v>
      </c>
      <c r="L6" s="51" t="s">
        <v>48</v>
      </c>
      <c r="M6" s="51" t="s">
        <v>49</v>
      </c>
      <c r="N6" s="51" t="s">
        <v>50</v>
      </c>
      <c r="O6" s="51" t="s">
        <v>51</v>
      </c>
      <c r="P6" s="126" t="s">
        <v>52</v>
      </c>
    </row>
    <row r="7" spans="2:16" ht="15">
      <c r="B7" s="127" t="s">
        <v>14</v>
      </c>
      <c r="C7" s="128" t="s">
        <v>88</v>
      </c>
      <c r="D7" s="129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1">
        <f>SUM(D7:O7)</f>
        <v>0</v>
      </c>
    </row>
    <row r="8" spans="2:16" ht="15">
      <c r="B8" s="127" t="s">
        <v>89</v>
      </c>
      <c r="C8" s="128" t="s">
        <v>90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26">
        <f>IF(P7=0,0,SUMPRODUCT(D7:O7,D8:O8)/P7)</f>
        <v>0</v>
      </c>
    </row>
    <row r="9" spans="2:16" ht="15">
      <c r="B9" s="127" t="s">
        <v>91</v>
      </c>
      <c r="C9" s="128" t="s">
        <v>90</v>
      </c>
      <c r="D9" s="129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1">
        <f>IF(P7=0,0,SUMPRODUCT(D7:O7,D9:O9)/P7)</f>
        <v>0</v>
      </c>
    </row>
    <row r="10" spans="2:16" ht="15">
      <c r="B10" s="127" t="s">
        <v>92</v>
      </c>
      <c r="C10" s="128" t="s">
        <v>90</v>
      </c>
      <c r="D10" s="129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26">
        <f>IF(P7=0,0,SUMPRODUCT(D7:O7,D10:O10)/P7)</f>
        <v>0</v>
      </c>
    </row>
    <row r="11" spans="2:16" ht="17.45" customHeight="1">
      <c r="B11" s="132" t="s">
        <v>93</v>
      </c>
      <c r="C11" s="128" t="s">
        <v>90</v>
      </c>
      <c r="D11" s="133">
        <f>D8+D9+D10</f>
        <v>0</v>
      </c>
      <c r="E11" s="133">
        <f t="shared" ref="E11:P11" si="0">E8+E9+E10</f>
        <v>0</v>
      </c>
      <c r="F11" s="133">
        <f t="shared" si="0"/>
        <v>0</v>
      </c>
      <c r="G11" s="133">
        <f t="shared" si="0"/>
        <v>0</v>
      </c>
      <c r="H11" s="133">
        <f t="shared" si="0"/>
        <v>0</v>
      </c>
      <c r="I11" s="133">
        <f t="shared" si="0"/>
        <v>0</v>
      </c>
      <c r="J11" s="133">
        <f t="shared" si="0"/>
        <v>0</v>
      </c>
      <c r="K11" s="133">
        <f t="shared" si="0"/>
        <v>0</v>
      </c>
      <c r="L11" s="133">
        <f t="shared" si="0"/>
        <v>0</v>
      </c>
      <c r="M11" s="133">
        <f t="shared" si="0"/>
        <v>0</v>
      </c>
      <c r="N11" s="133">
        <f t="shared" si="0"/>
        <v>0</v>
      </c>
      <c r="O11" s="133">
        <f t="shared" si="0"/>
        <v>0</v>
      </c>
      <c r="P11" s="133">
        <f t="shared" si="0"/>
        <v>0</v>
      </c>
    </row>
    <row r="12" spans="2:16" ht="25.5">
      <c r="B12" s="127" t="s">
        <v>94</v>
      </c>
      <c r="C12" s="128" t="s">
        <v>95</v>
      </c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4">
        <f>IF(P8=0,0,SUMPRODUCT(D12:O12,D7:O7)/P7)</f>
        <v>0</v>
      </c>
    </row>
    <row r="13" spans="2:16" ht="15" customHeight="1">
      <c r="B13" s="135" t="s">
        <v>14</v>
      </c>
      <c r="C13" s="128" t="s">
        <v>57</v>
      </c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1">
        <f>SUM(D13:O13)</f>
        <v>0</v>
      </c>
    </row>
    <row r="14" spans="2:16" ht="15">
      <c r="B14" s="135" t="s">
        <v>53</v>
      </c>
      <c r="C14" s="128" t="s">
        <v>54</v>
      </c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31">
        <f>IF(P13=0,0,SUMPRODUCT(D13:O13,D14:O14)/P13)</f>
        <v>0</v>
      </c>
    </row>
    <row r="15" spans="2:16" ht="15">
      <c r="B15" s="135" t="s">
        <v>55</v>
      </c>
      <c r="C15" s="128" t="s">
        <v>54</v>
      </c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31">
        <f>IF(P13=0,0,SUMPRODUCT(D15:O15,D13:O13)/P13)</f>
        <v>0</v>
      </c>
    </row>
    <row r="16" spans="2:16" ht="13.5">
      <c r="B16" s="135" t="s">
        <v>89</v>
      </c>
      <c r="C16" s="128" t="s">
        <v>58</v>
      </c>
      <c r="D16" s="137">
        <f>IF(D13=0,0,D8*D12)</f>
        <v>0</v>
      </c>
      <c r="E16" s="137">
        <f t="shared" ref="E16:O16" si="1">IF(E13=0,0,E8*E12)</f>
        <v>0</v>
      </c>
      <c r="F16" s="137">
        <f t="shared" si="1"/>
        <v>0</v>
      </c>
      <c r="G16" s="137">
        <f t="shared" si="1"/>
        <v>0</v>
      </c>
      <c r="H16" s="137">
        <f t="shared" si="1"/>
        <v>0</v>
      </c>
      <c r="I16" s="137">
        <f t="shared" si="1"/>
        <v>0</v>
      </c>
      <c r="J16" s="137">
        <f t="shared" si="1"/>
        <v>0</v>
      </c>
      <c r="K16" s="137">
        <f t="shared" si="1"/>
        <v>0</v>
      </c>
      <c r="L16" s="137">
        <f t="shared" si="1"/>
        <v>0</v>
      </c>
      <c r="M16" s="137">
        <f t="shared" si="1"/>
        <v>0</v>
      </c>
      <c r="N16" s="137">
        <f t="shared" si="1"/>
        <v>0</v>
      </c>
      <c r="O16" s="137">
        <f t="shared" si="1"/>
        <v>0</v>
      </c>
      <c r="P16" s="137">
        <f>IF(P13=0,0,P8*P12)</f>
        <v>0</v>
      </c>
    </row>
    <row r="17" spans="2:16" ht="13.5">
      <c r="B17" s="127" t="s">
        <v>91</v>
      </c>
      <c r="C17" s="128" t="s">
        <v>58</v>
      </c>
      <c r="D17" s="137">
        <f>IF(D13=0,0,D9*D12)</f>
        <v>0</v>
      </c>
      <c r="E17" s="137">
        <f t="shared" ref="E17:O17" si="2">IF(E13=0,0,E9*E12)</f>
        <v>0</v>
      </c>
      <c r="F17" s="137">
        <f t="shared" si="2"/>
        <v>0</v>
      </c>
      <c r="G17" s="137">
        <f t="shared" si="2"/>
        <v>0</v>
      </c>
      <c r="H17" s="137">
        <f t="shared" si="2"/>
        <v>0</v>
      </c>
      <c r="I17" s="137">
        <f t="shared" si="2"/>
        <v>0</v>
      </c>
      <c r="J17" s="137">
        <f t="shared" si="2"/>
        <v>0</v>
      </c>
      <c r="K17" s="137">
        <f t="shared" si="2"/>
        <v>0</v>
      </c>
      <c r="L17" s="137">
        <f t="shared" si="2"/>
        <v>0</v>
      </c>
      <c r="M17" s="137">
        <f t="shared" si="2"/>
        <v>0</v>
      </c>
      <c r="N17" s="137">
        <f t="shared" si="2"/>
        <v>0</v>
      </c>
      <c r="O17" s="137">
        <f t="shared" si="2"/>
        <v>0</v>
      </c>
      <c r="P17" s="137">
        <f>IF(P13=0,0,P9*P12)</f>
        <v>0</v>
      </c>
    </row>
    <row r="18" spans="2:16" ht="13.5">
      <c r="B18" s="127" t="s">
        <v>92</v>
      </c>
      <c r="C18" s="128" t="s">
        <v>58</v>
      </c>
      <c r="D18" s="137">
        <f>IF(D13=0,0,D10*D12)</f>
        <v>0</v>
      </c>
      <c r="E18" s="137">
        <f t="shared" ref="E18:O18" si="3">IF(E13=0,0,E10*E12)</f>
        <v>0</v>
      </c>
      <c r="F18" s="137">
        <f t="shared" si="3"/>
        <v>0</v>
      </c>
      <c r="G18" s="137">
        <f t="shared" si="3"/>
        <v>0</v>
      </c>
      <c r="H18" s="137">
        <f t="shared" si="3"/>
        <v>0</v>
      </c>
      <c r="I18" s="137">
        <f t="shared" si="3"/>
        <v>0</v>
      </c>
      <c r="J18" s="137">
        <f t="shared" si="3"/>
        <v>0</v>
      </c>
      <c r="K18" s="137">
        <f t="shared" si="3"/>
        <v>0</v>
      </c>
      <c r="L18" s="137">
        <f t="shared" si="3"/>
        <v>0</v>
      </c>
      <c r="M18" s="137">
        <f t="shared" si="3"/>
        <v>0</v>
      </c>
      <c r="N18" s="137">
        <f t="shared" si="3"/>
        <v>0</v>
      </c>
      <c r="O18" s="137">
        <f t="shared" si="3"/>
        <v>0</v>
      </c>
      <c r="P18" s="137">
        <f>IF(P13=0,0,P10*P12)</f>
        <v>0</v>
      </c>
    </row>
    <row r="19" spans="2:16" ht="16.5" customHeight="1">
      <c r="B19" s="132" t="s">
        <v>93</v>
      </c>
      <c r="C19" s="128" t="s">
        <v>58</v>
      </c>
      <c r="D19" s="137">
        <f>D16+D17+D18</f>
        <v>0</v>
      </c>
      <c r="E19" s="137">
        <f t="shared" ref="E19:O19" si="4">E16+E17+E18</f>
        <v>0</v>
      </c>
      <c r="F19" s="137">
        <f t="shared" si="4"/>
        <v>0</v>
      </c>
      <c r="G19" s="137">
        <f t="shared" si="4"/>
        <v>0</v>
      </c>
      <c r="H19" s="137">
        <f t="shared" si="4"/>
        <v>0</v>
      </c>
      <c r="I19" s="137">
        <f t="shared" si="4"/>
        <v>0</v>
      </c>
      <c r="J19" s="137">
        <f t="shared" si="4"/>
        <v>0</v>
      </c>
      <c r="K19" s="137">
        <f t="shared" si="4"/>
        <v>0</v>
      </c>
      <c r="L19" s="137">
        <f t="shared" si="4"/>
        <v>0</v>
      </c>
      <c r="M19" s="137">
        <f t="shared" si="4"/>
        <v>0</v>
      </c>
      <c r="N19" s="137">
        <f t="shared" si="4"/>
        <v>0</v>
      </c>
      <c r="O19" s="137">
        <f t="shared" si="4"/>
        <v>0</v>
      </c>
      <c r="P19" s="137">
        <f>P16+P17+P18</f>
        <v>0</v>
      </c>
    </row>
    <row r="20" spans="2:16" ht="15">
      <c r="B20" s="138" t="s">
        <v>96</v>
      </c>
      <c r="C20" s="139" t="s">
        <v>59</v>
      </c>
      <c r="D20" s="52">
        <f>D13*D19/1000</f>
        <v>0</v>
      </c>
      <c r="E20" s="52">
        <f t="shared" ref="E20:O20" si="5">E13*E19</f>
        <v>0</v>
      </c>
      <c r="F20" s="52">
        <f t="shared" si="5"/>
        <v>0</v>
      </c>
      <c r="G20" s="52">
        <f t="shared" si="5"/>
        <v>0</v>
      </c>
      <c r="H20" s="52">
        <f t="shared" si="5"/>
        <v>0</v>
      </c>
      <c r="I20" s="52">
        <f t="shared" si="5"/>
        <v>0</v>
      </c>
      <c r="J20" s="52">
        <f t="shared" si="5"/>
        <v>0</v>
      </c>
      <c r="K20" s="52">
        <f t="shared" si="5"/>
        <v>0</v>
      </c>
      <c r="L20" s="52">
        <f t="shared" si="5"/>
        <v>0</v>
      </c>
      <c r="M20" s="52">
        <f t="shared" si="5"/>
        <v>0</v>
      </c>
      <c r="N20" s="52">
        <f t="shared" si="5"/>
        <v>0</v>
      </c>
      <c r="O20" s="52">
        <f t="shared" si="5"/>
        <v>0</v>
      </c>
      <c r="P20" s="131">
        <f>SUM(D20:O20)</f>
        <v>0</v>
      </c>
    </row>
    <row r="21" spans="2:16">
      <c r="B21" s="140"/>
      <c r="C21" s="141"/>
      <c r="D21" s="53"/>
      <c r="E21" s="53"/>
      <c r="F21" s="53"/>
      <c r="G21" s="53"/>
      <c r="H21" s="53"/>
      <c r="I21" s="53"/>
      <c r="J21" s="54"/>
      <c r="K21" s="53"/>
      <c r="L21" s="53"/>
      <c r="M21" s="53"/>
      <c r="N21" s="53"/>
      <c r="O21" s="53"/>
    </row>
    <row r="22" spans="2:16" ht="20.45" customHeight="1">
      <c r="B22" s="142"/>
      <c r="C22" s="181" t="s">
        <v>97</v>
      </c>
      <c r="D22" s="181"/>
      <c r="E22" s="181"/>
      <c r="F22" s="182"/>
      <c r="G22" s="182"/>
      <c r="H22" s="182"/>
      <c r="I22" s="182"/>
      <c r="J22" s="182"/>
      <c r="K22" s="182"/>
      <c r="L22" s="182"/>
      <c r="M22" s="182"/>
      <c r="N22" s="182"/>
      <c r="O22" s="182"/>
    </row>
    <row r="23" spans="2:16">
      <c r="B23" s="142"/>
      <c r="C23" s="143"/>
      <c r="D23" s="53"/>
      <c r="E23" s="53"/>
      <c r="F23" s="53"/>
      <c r="G23" s="53"/>
      <c r="H23" s="53"/>
      <c r="I23" s="53"/>
      <c r="J23" s="54"/>
      <c r="K23" s="53"/>
      <c r="L23" s="53"/>
      <c r="M23" s="53"/>
      <c r="N23" s="53"/>
      <c r="O23" s="53"/>
    </row>
    <row r="24" spans="2:16" ht="15">
      <c r="D24" s="180">
        <v>2021</v>
      </c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</row>
    <row r="25" spans="2:16" ht="15">
      <c r="C25" s="50" t="s">
        <v>17</v>
      </c>
      <c r="D25" s="51" t="s">
        <v>40</v>
      </c>
      <c r="E25" s="51" t="s">
        <v>41</v>
      </c>
      <c r="F25" s="51" t="s">
        <v>42</v>
      </c>
      <c r="G25" s="51" t="s">
        <v>43</v>
      </c>
      <c r="H25" s="51" t="s">
        <v>44</v>
      </c>
      <c r="I25" s="51" t="s">
        <v>45</v>
      </c>
      <c r="J25" s="51" t="s">
        <v>46</v>
      </c>
      <c r="K25" s="51" t="s">
        <v>47</v>
      </c>
      <c r="L25" s="51" t="s">
        <v>48</v>
      </c>
      <c r="M25" s="51" t="s">
        <v>49</v>
      </c>
      <c r="N25" s="51" t="s">
        <v>50</v>
      </c>
      <c r="O25" s="51" t="s">
        <v>51</v>
      </c>
      <c r="P25" s="126" t="s">
        <v>52</v>
      </c>
    </row>
    <row r="26" spans="2:16" ht="15">
      <c r="B26" s="127" t="s">
        <v>14</v>
      </c>
      <c r="C26" s="128" t="s">
        <v>88</v>
      </c>
      <c r="D26" s="129"/>
      <c r="E26" s="130"/>
      <c r="F26" s="130"/>
      <c r="G26" s="130"/>
      <c r="H26" s="130"/>
      <c r="I26" s="130"/>
      <c r="J26" s="57"/>
      <c r="K26" s="57"/>
      <c r="L26" s="57"/>
      <c r="M26" s="57"/>
      <c r="N26" s="57"/>
      <c r="O26" s="57"/>
      <c r="P26" s="131">
        <f>SUM(D26:O26)</f>
        <v>0</v>
      </c>
    </row>
    <row r="27" spans="2:16" ht="15">
      <c r="B27" s="127" t="s">
        <v>89</v>
      </c>
      <c r="C27" s="128" t="s">
        <v>90</v>
      </c>
      <c r="D27" s="130"/>
      <c r="E27" s="130"/>
      <c r="F27" s="130"/>
      <c r="G27" s="130"/>
      <c r="H27" s="130"/>
      <c r="I27" s="130"/>
      <c r="J27" s="57"/>
      <c r="K27" s="57"/>
      <c r="L27" s="57"/>
      <c r="M27" s="57"/>
      <c r="N27" s="57"/>
      <c r="O27" s="57"/>
      <c r="P27" s="126">
        <f>IF(P26=0,0,SUMPRODUCT(D26:O26,D27:O27)/P26)</f>
        <v>0</v>
      </c>
    </row>
    <row r="28" spans="2:16" ht="15">
      <c r="B28" s="127" t="s">
        <v>91</v>
      </c>
      <c r="C28" s="128" t="s">
        <v>90</v>
      </c>
      <c r="D28" s="130"/>
      <c r="E28" s="130"/>
      <c r="F28" s="130"/>
      <c r="G28" s="130"/>
      <c r="H28" s="130"/>
      <c r="I28" s="130"/>
      <c r="J28" s="57"/>
      <c r="K28" s="57"/>
      <c r="L28" s="57"/>
      <c r="M28" s="57"/>
      <c r="N28" s="57"/>
      <c r="O28" s="57"/>
      <c r="P28" s="131">
        <f>IF(P26=0,0,SUMPRODUCT(D26:O26,D28:O28)/P26)</f>
        <v>0</v>
      </c>
    </row>
    <row r="29" spans="2:16" ht="15">
      <c r="B29" s="127" t="s">
        <v>92</v>
      </c>
      <c r="C29" s="128" t="s">
        <v>90</v>
      </c>
      <c r="D29" s="130"/>
      <c r="E29" s="130"/>
      <c r="F29" s="130"/>
      <c r="G29" s="130"/>
      <c r="H29" s="130"/>
      <c r="I29" s="130"/>
      <c r="J29" s="57"/>
      <c r="K29" s="57"/>
      <c r="L29" s="57"/>
      <c r="M29" s="57"/>
      <c r="N29" s="57"/>
      <c r="O29" s="57"/>
      <c r="P29" s="126">
        <f>IF(P26=0,0,SUMPRODUCT(D26:O26,D29:O29)/P26)</f>
        <v>0</v>
      </c>
    </row>
    <row r="30" spans="2:16" ht="25.5">
      <c r="B30" s="132" t="s">
        <v>93</v>
      </c>
      <c r="C30" s="128" t="s">
        <v>90</v>
      </c>
      <c r="D30" s="130"/>
      <c r="E30" s="130"/>
      <c r="F30" s="130"/>
      <c r="G30" s="130"/>
      <c r="H30" s="130"/>
      <c r="I30" s="130"/>
      <c r="J30" s="57"/>
      <c r="K30" s="57"/>
      <c r="L30" s="57"/>
      <c r="M30" s="57"/>
      <c r="N30" s="57"/>
      <c r="O30" s="57"/>
      <c r="P30" s="126">
        <f>P27+P28+P29</f>
        <v>0</v>
      </c>
    </row>
    <row r="31" spans="2:16" ht="25.5">
      <c r="B31" s="127" t="s">
        <v>94</v>
      </c>
      <c r="C31" s="128" t="s">
        <v>95</v>
      </c>
      <c r="D31" s="130"/>
      <c r="E31" s="130"/>
      <c r="F31" s="130"/>
      <c r="G31" s="130"/>
      <c r="H31" s="130"/>
      <c r="I31" s="130"/>
      <c r="J31" s="57"/>
      <c r="K31" s="57"/>
      <c r="L31" s="57"/>
      <c r="M31" s="57"/>
      <c r="N31" s="57"/>
      <c r="O31" s="57"/>
      <c r="P31" s="134">
        <f>IF(P27=0,0,SUMPRODUCT(D31:O31,D26:O26)/P26)</f>
        <v>0</v>
      </c>
    </row>
    <row r="32" spans="2:16" ht="17.100000000000001" customHeight="1">
      <c r="B32" s="135" t="s">
        <v>14</v>
      </c>
      <c r="C32" s="128" t="s">
        <v>57</v>
      </c>
      <c r="D32" s="136"/>
      <c r="E32" s="136"/>
      <c r="F32" s="136"/>
      <c r="G32" s="136"/>
      <c r="H32" s="136"/>
      <c r="I32" s="136"/>
      <c r="J32" s="55"/>
      <c r="K32" s="55"/>
      <c r="L32" s="55"/>
      <c r="M32" s="55"/>
      <c r="N32" s="55"/>
      <c r="O32" s="55"/>
      <c r="P32" s="131">
        <f>SUM(D32:O32)</f>
        <v>0</v>
      </c>
    </row>
    <row r="33" spans="2:16" ht="15">
      <c r="B33" s="135" t="s">
        <v>53</v>
      </c>
      <c r="C33" s="128" t="s">
        <v>54</v>
      </c>
      <c r="D33" s="129"/>
      <c r="E33" s="129"/>
      <c r="F33" s="129"/>
      <c r="G33" s="129"/>
      <c r="H33" s="129"/>
      <c r="I33" s="129"/>
      <c r="J33" s="56"/>
      <c r="K33" s="56"/>
      <c r="L33" s="56"/>
      <c r="M33" s="56"/>
      <c r="N33" s="56"/>
      <c r="O33" s="56"/>
      <c r="P33" s="131">
        <f>IF(P32=0,0,SUMPRODUCT(D32:O32,D33:O33)/P32)</f>
        <v>0</v>
      </c>
    </row>
    <row r="34" spans="2:16" ht="15">
      <c r="B34" s="135" t="s">
        <v>55</v>
      </c>
      <c r="C34" s="128" t="s">
        <v>54</v>
      </c>
      <c r="D34" s="129"/>
      <c r="E34" s="129"/>
      <c r="F34" s="129"/>
      <c r="G34" s="129"/>
      <c r="H34" s="129"/>
      <c r="I34" s="129"/>
      <c r="J34" s="56"/>
      <c r="K34" s="56"/>
      <c r="L34" s="56"/>
      <c r="M34" s="56"/>
      <c r="N34" s="56"/>
      <c r="O34" s="56"/>
      <c r="P34" s="131">
        <f>IF(P32=0,0,SUMPRODUCT(D34:O34,D32:O32)/P32)</f>
        <v>0</v>
      </c>
    </row>
    <row r="35" spans="2:16" ht="13.5">
      <c r="B35" s="135" t="s">
        <v>89</v>
      </c>
      <c r="C35" s="128" t="s">
        <v>58</v>
      </c>
      <c r="D35" s="137">
        <f>IF(D32=0,0,D27*D31)</f>
        <v>0</v>
      </c>
      <c r="E35" s="137">
        <f>IF(E32=0,0,E27*E31)</f>
        <v>0</v>
      </c>
      <c r="F35" s="137">
        <f t="shared" ref="F35:P35" si="6">IF(F32=0,0,F27*F31)</f>
        <v>0</v>
      </c>
      <c r="G35" s="137">
        <f t="shared" si="6"/>
        <v>0</v>
      </c>
      <c r="H35" s="137">
        <f t="shared" si="6"/>
        <v>0</v>
      </c>
      <c r="I35" s="137">
        <f t="shared" si="6"/>
        <v>0</v>
      </c>
      <c r="J35" s="137">
        <f t="shared" si="6"/>
        <v>0</v>
      </c>
      <c r="K35" s="137">
        <f t="shared" si="6"/>
        <v>0</v>
      </c>
      <c r="L35" s="137">
        <f t="shared" si="6"/>
        <v>0</v>
      </c>
      <c r="M35" s="137">
        <f t="shared" si="6"/>
        <v>0</v>
      </c>
      <c r="N35" s="137">
        <f t="shared" si="6"/>
        <v>0</v>
      </c>
      <c r="O35" s="137">
        <f t="shared" si="6"/>
        <v>0</v>
      </c>
      <c r="P35" s="137">
        <f t="shared" si="6"/>
        <v>0</v>
      </c>
    </row>
    <row r="36" spans="2:16" ht="13.5">
      <c r="B36" s="127" t="s">
        <v>91</v>
      </c>
      <c r="C36" s="128" t="s">
        <v>58</v>
      </c>
      <c r="D36" s="137">
        <f>IF(D32=0,0,D28*D31)</f>
        <v>0</v>
      </c>
      <c r="E36" s="137">
        <f t="shared" ref="E36:O36" si="7">IF(E32=0,0,E28*E31)</f>
        <v>0</v>
      </c>
      <c r="F36" s="137">
        <f t="shared" si="7"/>
        <v>0</v>
      </c>
      <c r="G36" s="137">
        <f t="shared" si="7"/>
        <v>0</v>
      </c>
      <c r="H36" s="137">
        <f t="shared" si="7"/>
        <v>0</v>
      </c>
      <c r="I36" s="137">
        <f t="shared" si="7"/>
        <v>0</v>
      </c>
      <c r="J36" s="137">
        <f t="shared" si="7"/>
        <v>0</v>
      </c>
      <c r="K36" s="137">
        <f t="shared" si="7"/>
        <v>0</v>
      </c>
      <c r="L36" s="137">
        <f t="shared" si="7"/>
        <v>0</v>
      </c>
      <c r="M36" s="137">
        <f t="shared" si="7"/>
        <v>0</v>
      </c>
      <c r="N36" s="137">
        <f t="shared" si="7"/>
        <v>0</v>
      </c>
      <c r="O36" s="137">
        <f t="shared" si="7"/>
        <v>0</v>
      </c>
      <c r="P36" s="137">
        <f>IF(P32=0,0,P28*P31)</f>
        <v>0</v>
      </c>
    </row>
    <row r="37" spans="2:16" ht="13.5">
      <c r="B37" s="127" t="s">
        <v>92</v>
      </c>
      <c r="C37" s="128" t="s">
        <v>58</v>
      </c>
      <c r="D37" s="137">
        <f>IF(D32=0,0,D29*D31)</f>
        <v>0</v>
      </c>
      <c r="E37" s="137">
        <f t="shared" ref="E37:O37" si="8">IF(E32=0,0,E29*E31)</f>
        <v>0</v>
      </c>
      <c r="F37" s="137">
        <f t="shared" si="8"/>
        <v>0</v>
      </c>
      <c r="G37" s="137">
        <f t="shared" si="8"/>
        <v>0</v>
      </c>
      <c r="H37" s="137">
        <f t="shared" si="8"/>
        <v>0</v>
      </c>
      <c r="I37" s="137">
        <f t="shared" si="8"/>
        <v>0</v>
      </c>
      <c r="J37" s="137">
        <f t="shared" si="8"/>
        <v>0</v>
      </c>
      <c r="K37" s="137">
        <f t="shared" si="8"/>
        <v>0</v>
      </c>
      <c r="L37" s="137">
        <f t="shared" si="8"/>
        <v>0</v>
      </c>
      <c r="M37" s="137">
        <f t="shared" si="8"/>
        <v>0</v>
      </c>
      <c r="N37" s="137">
        <f t="shared" si="8"/>
        <v>0</v>
      </c>
      <c r="O37" s="137">
        <f t="shared" si="8"/>
        <v>0</v>
      </c>
      <c r="P37" s="137">
        <f>IF(P32=0,0,P29*P31)</f>
        <v>0</v>
      </c>
    </row>
    <row r="38" spans="2:16" ht="25.5">
      <c r="B38" s="132" t="s">
        <v>93</v>
      </c>
      <c r="C38" s="128" t="s">
        <v>58</v>
      </c>
      <c r="D38" s="137">
        <f>D35+D36+D37</f>
        <v>0</v>
      </c>
      <c r="E38" s="137">
        <f t="shared" ref="E38:O38" si="9">E35+E36+E37</f>
        <v>0</v>
      </c>
      <c r="F38" s="137">
        <f t="shared" si="9"/>
        <v>0</v>
      </c>
      <c r="G38" s="137">
        <f t="shared" si="9"/>
        <v>0</v>
      </c>
      <c r="H38" s="137">
        <f t="shared" si="9"/>
        <v>0</v>
      </c>
      <c r="I38" s="137">
        <f t="shared" si="9"/>
        <v>0</v>
      </c>
      <c r="J38" s="137">
        <f t="shared" si="9"/>
        <v>0</v>
      </c>
      <c r="K38" s="137">
        <f t="shared" si="9"/>
        <v>0</v>
      </c>
      <c r="L38" s="137">
        <f t="shared" si="9"/>
        <v>0</v>
      </c>
      <c r="M38" s="137">
        <f t="shared" si="9"/>
        <v>0</v>
      </c>
      <c r="N38" s="137">
        <f t="shared" si="9"/>
        <v>0</v>
      </c>
      <c r="O38" s="137">
        <f t="shared" si="9"/>
        <v>0</v>
      </c>
      <c r="P38" s="137">
        <f>P35+P36+P37</f>
        <v>0</v>
      </c>
    </row>
    <row r="39" spans="2:16" ht="15">
      <c r="B39" s="135" t="s">
        <v>96</v>
      </c>
      <c r="C39" s="139" t="s">
        <v>59</v>
      </c>
      <c r="D39" s="52">
        <f>D32*D38/1000</f>
        <v>0</v>
      </c>
      <c r="E39" s="52">
        <f t="shared" ref="E39:O39" si="10">E32*E38/1000</f>
        <v>0</v>
      </c>
      <c r="F39" s="52">
        <f t="shared" si="10"/>
        <v>0</v>
      </c>
      <c r="G39" s="52">
        <f t="shared" si="10"/>
        <v>0</v>
      </c>
      <c r="H39" s="52">
        <f t="shared" si="10"/>
        <v>0</v>
      </c>
      <c r="I39" s="52">
        <f t="shared" si="10"/>
        <v>0</v>
      </c>
      <c r="J39" s="52">
        <f t="shared" si="10"/>
        <v>0</v>
      </c>
      <c r="K39" s="52">
        <f t="shared" si="10"/>
        <v>0</v>
      </c>
      <c r="L39" s="52">
        <f t="shared" si="10"/>
        <v>0</v>
      </c>
      <c r="M39" s="52">
        <f t="shared" si="10"/>
        <v>0</v>
      </c>
      <c r="N39" s="52">
        <f t="shared" si="10"/>
        <v>0</v>
      </c>
      <c r="O39" s="52">
        <f t="shared" si="10"/>
        <v>0</v>
      </c>
      <c r="P39" s="131">
        <f>SUM(D39:O39)</f>
        <v>0</v>
      </c>
    </row>
    <row r="40" spans="2:16" ht="15">
      <c r="B40" s="142"/>
      <c r="C40" s="144"/>
      <c r="D40" s="145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7"/>
    </row>
    <row r="41" spans="2:16">
      <c r="J41" s="58"/>
    </row>
    <row r="42" spans="2:16">
      <c r="C42" s="50" t="s">
        <v>56</v>
      </c>
      <c r="D42" s="79" t="s">
        <v>98</v>
      </c>
      <c r="E42" s="59"/>
    </row>
    <row r="43" spans="2:16" ht="15">
      <c r="B43" s="127" t="s">
        <v>14</v>
      </c>
      <c r="C43" s="128" t="s">
        <v>88</v>
      </c>
      <c r="D43" s="176">
        <f>SUM(J7:O7)+SUM(D26:I26)</f>
        <v>0</v>
      </c>
      <c r="E43" s="177"/>
    </row>
    <row r="44" spans="2:16">
      <c r="B44" s="127" t="s">
        <v>89</v>
      </c>
      <c r="C44" s="128" t="s">
        <v>90</v>
      </c>
      <c r="D44" s="170">
        <f>IF(D43=0,0,(SUMPRODUCT(J7:O7,J8:O8)+SUMPRODUCT(D26:I26,D27:I27))/D43)</f>
        <v>0</v>
      </c>
      <c r="E44" s="171"/>
    </row>
    <row r="45" spans="2:16">
      <c r="B45" s="127" t="s">
        <v>91</v>
      </c>
      <c r="C45" s="128" t="s">
        <v>90</v>
      </c>
      <c r="D45" s="170">
        <f>IF(D43=0,0,(SUMPRODUCT(J7:O7,J9:O9)+SUMPRODUCT(D26:I26,D28:I28))/D43)</f>
        <v>0</v>
      </c>
      <c r="E45" s="171"/>
    </row>
    <row r="46" spans="2:16">
      <c r="B46" s="127" t="s">
        <v>92</v>
      </c>
      <c r="C46" s="128" t="s">
        <v>90</v>
      </c>
      <c r="D46" s="170">
        <f>IF(D44=0,0,(SUMPRODUCT(J7:O7,J10:O10)+SUMPRODUCT(D26:I26,D29:I29))/D43)</f>
        <v>0</v>
      </c>
      <c r="E46" s="171"/>
    </row>
    <row r="47" spans="2:16" ht="25.5">
      <c r="B47" s="132" t="s">
        <v>93</v>
      </c>
      <c r="C47" s="128" t="s">
        <v>90</v>
      </c>
      <c r="D47" s="172">
        <f>D44+D45+D46</f>
        <v>0</v>
      </c>
      <c r="E47" s="173"/>
    </row>
    <row r="48" spans="2:16" ht="25.5">
      <c r="B48" s="127" t="s">
        <v>94</v>
      </c>
      <c r="C48" s="128" t="s">
        <v>95</v>
      </c>
      <c r="D48" s="174">
        <f>IF(D43=0,0,(SUMPRODUCT(J7:O7,J12:O12)+SUMPRODUCT(D26:I26,D31:I31))/D43)</f>
        <v>0</v>
      </c>
      <c r="E48" s="175"/>
    </row>
    <row r="49" spans="2:16" ht="15">
      <c r="B49" s="127" t="s">
        <v>14</v>
      </c>
      <c r="C49" s="128" t="s">
        <v>57</v>
      </c>
      <c r="D49" s="176">
        <f>SUM(J13:O13)+SUM(D32:I32)</f>
        <v>0</v>
      </c>
      <c r="E49" s="177"/>
    </row>
    <row r="50" spans="2:16" ht="15">
      <c r="B50" s="135" t="s">
        <v>53</v>
      </c>
      <c r="C50" s="128" t="s">
        <v>54</v>
      </c>
      <c r="D50" s="176">
        <f>IF(D49=0,0,(J13*J14+K13*K14+L13*L14+M13*M14+N13*N14+O13*O14+D32*D33+E32*E33+F32*F33+G32*G33+H32*H33+I32*I33)/D49)</f>
        <v>0</v>
      </c>
      <c r="E50" s="177"/>
      <c r="H50" s="148"/>
    </row>
    <row r="51" spans="2:16" ht="15">
      <c r="B51" s="135" t="s">
        <v>55</v>
      </c>
      <c r="C51" s="128" t="s">
        <v>54</v>
      </c>
      <c r="D51" s="176">
        <f>IF(D49=0,0,(J13*J15+K13*K15+L13*L15+M13*M15+N13*N15+O13*O15+D32*D34+E32*E34+F32*F34+G32*G34+H32*H34+I32*I34)/D49)</f>
        <v>0</v>
      </c>
      <c r="E51" s="177"/>
    </row>
    <row r="52" spans="2:16" ht="15">
      <c r="B52" s="135" t="s">
        <v>89</v>
      </c>
      <c r="C52" s="128" t="s">
        <v>58</v>
      </c>
      <c r="D52" s="178">
        <f>IF(D49=0,0,D44*D48)</f>
        <v>0</v>
      </c>
      <c r="E52" s="178"/>
    </row>
    <row r="53" spans="2:16" ht="15">
      <c r="B53" s="127" t="s">
        <v>91</v>
      </c>
      <c r="C53" s="128" t="s">
        <v>90</v>
      </c>
      <c r="D53" s="179">
        <f>IF(D49=0,0,D45*D48)</f>
        <v>0</v>
      </c>
      <c r="E53" s="173"/>
    </row>
    <row r="54" spans="2:16" ht="15">
      <c r="B54" s="127" t="s">
        <v>92</v>
      </c>
      <c r="C54" s="128" t="s">
        <v>90</v>
      </c>
      <c r="D54" s="179">
        <f>IF(D49=0,0,D46*D48)</f>
        <v>0</v>
      </c>
      <c r="E54" s="173"/>
    </row>
    <row r="55" spans="2:16" ht="25.5">
      <c r="B55" s="132" t="s">
        <v>93</v>
      </c>
      <c r="C55" s="128" t="s">
        <v>90</v>
      </c>
      <c r="D55" s="179">
        <f>D52+D53+D54</f>
        <v>0</v>
      </c>
      <c r="E55" s="173"/>
    </row>
    <row r="56" spans="2:16" ht="15">
      <c r="B56" s="135" t="s">
        <v>99</v>
      </c>
      <c r="C56" s="139" t="s">
        <v>59</v>
      </c>
      <c r="D56" s="176">
        <f>SUM(J20:O20)+SUM(D39:I39)</f>
        <v>0</v>
      </c>
      <c r="E56" s="176"/>
    </row>
    <row r="57" spans="2:16">
      <c r="B57" s="168" t="s">
        <v>100</v>
      </c>
      <c r="C57" s="169"/>
      <c r="D57" s="169"/>
      <c r="I57" s="26" t="s">
        <v>22</v>
      </c>
      <c r="O57" s="14" t="s">
        <v>6</v>
      </c>
    </row>
    <row r="58" spans="2:16">
      <c r="J58" s="28" t="s">
        <v>101</v>
      </c>
      <c r="O58" s="16" t="s">
        <v>7</v>
      </c>
      <c r="P58" s="28" t="s">
        <v>102</v>
      </c>
    </row>
  </sheetData>
  <mergeCells count="18">
    <mergeCell ref="D45:E45"/>
    <mergeCell ref="D5:P5"/>
    <mergeCell ref="C22:O22"/>
    <mergeCell ref="D24:P24"/>
    <mergeCell ref="D43:E43"/>
    <mergeCell ref="D44:E44"/>
    <mergeCell ref="B57:D57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</mergeCells>
  <pageMargins left="0.70866141732283472" right="0.11811023622047245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GOR-2020</vt:lpstr>
      <vt:lpstr>GOR-2020-2021</vt:lpstr>
      <vt:lpstr>GOR-2021-2022</vt:lpstr>
      <vt:lpstr>Твърди горива</vt:lpstr>
      <vt:lpstr>Течни горива</vt:lpstr>
      <vt:lpstr>Природен газ</vt:lpstr>
    </vt:vector>
  </TitlesOfParts>
  <Company>ocz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</dc:creator>
  <cp:lastModifiedBy>astoyanova</cp:lastModifiedBy>
  <cp:lastPrinted>2021-03-29T10:15:15Z</cp:lastPrinted>
  <dcterms:created xsi:type="dcterms:W3CDTF">2004-07-15T11:50:49Z</dcterms:created>
  <dcterms:modified xsi:type="dcterms:W3CDTF">2021-03-30T07:51:47Z</dcterms:modified>
</cp:coreProperties>
</file>