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2760" yWindow="32760" windowWidth="19200" windowHeight="6270" firstSheet="2" activeTab="2"/>
  </bookViews>
  <sheets>
    <sheet name="Упътване" sheetId="4" state="hidden" r:id="rId1"/>
    <sheet name="Означения" sheetId="3" r:id="rId2"/>
    <sheet name="Справка по чл. 4, ал. 5" sheetId="2" r:id="rId3"/>
    <sheet name="Ref-EE" sheetId="5" state="hidden" r:id="rId4"/>
    <sheet name="Ref-HE" sheetId="6" state="hidden" r:id="rId5"/>
    <sheet name="KLIMAT-ZONA" sheetId="7" state="hidden" r:id="rId6"/>
  </sheets>
  <definedNames>
    <definedName name="_xlnm.Print_Area" localSheetId="1">Означения!$A$1:$AA$148</definedName>
    <definedName name="_xlnm.Print_Area" localSheetId="2">'Справка по чл. 4, ал. 5'!$A$1:$AT$139</definedName>
    <definedName name="_xlnm.Print_Area" localSheetId="0">Упътване!$A$1:$AA$213</definedName>
    <definedName name="_xlnm.Print_Titles" localSheetId="2">'Справка по чл. 4, ал. 5'!$1:$4</definedName>
    <definedName name="ь65536">'Справка по чл. 4, ал. 5'!$B$145</definedName>
  </definedNames>
  <calcPr calcId="145621"/>
</workbook>
</file>

<file path=xl/calcChain.xml><?xml version="1.0" encoding="utf-8"?>
<calcChain xmlns="http://schemas.openxmlformats.org/spreadsheetml/2006/main">
  <c r="AQ51" i="2" l="1"/>
  <c r="AN51" i="2"/>
  <c r="AK51" i="2"/>
  <c r="AH51" i="2"/>
  <c r="AE51" i="2"/>
  <c r="AB51" i="2"/>
  <c r="Y51" i="2"/>
  <c r="V51" i="2"/>
  <c r="S51" i="2"/>
  <c r="P51" i="2"/>
  <c r="AQ50" i="2"/>
  <c r="AN50" i="2"/>
  <c r="AK50" i="2"/>
  <c r="AH50" i="2"/>
  <c r="AE50" i="2"/>
  <c r="AB50" i="2"/>
  <c r="Y50" i="2"/>
  <c r="V50" i="2"/>
  <c r="S50" i="2"/>
  <c r="P50" i="2"/>
  <c r="AQ52" i="2" l="1"/>
  <c r="AN52" i="2"/>
  <c r="AK52" i="2"/>
  <c r="AH52" i="2"/>
  <c r="AE52" i="2"/>
  <c r="AB52" i="2"/>
  <c r="Y52" i="2"/>
  <c r="V52" i="2"/>
  <c r="S52" i="2"/>
  <c r="P52" i="2"/>
  <c r="M52" i="2"/>
  <c r="M53" i="2"/>
  <c r="M54" i="2"/>
  <c r="E30" i="2" l="1"/>
  <c r="B30" i="2"/>
  <c r="M4" i="2"/>
  <c r="G4" i="2" l="1"/>
  <c r="A4" i="2"/>
  <c r="J30" i="2"/>
  <c r="J31" i="2"/>
  <c r="J40" i="2" s="1"/>
  <c r="Q72" i="2" s="1"/>
  <c r="AO78" i="2"/>
  <c r="AO62" i="2"/>
  <c r="AI62" i="2"/>
  <c r="AC62" i="2"/>
  <c r="M62" i="2"/>
  <c r="AP66" i="2"/>
  <c r="AQ66" i="2" s="1"/>
  <c r="AR66" i="2" s="1"/>
  <c r="AS66" i="2" s="1"/>
  <c r="AJ66" i="2"/>
  <c r="AK66" i="2" s="1"/>
  <c r="AL66" i="2" s="1"/>
  <c r="AM66" i="2" s="1"/>
  <c r="AD66" i="2"/>
  <c r="AE66" i="2" s="1"/>
  <c r="AF66" i="2" s="1"/>
  <c r="AG66" i="2" s="1"/>
  <c r="N66" i="2"/>
  <c r="O66" i="2" s="1"/>
  <c r="P66" i="2" s="1"/>
  <c r="Q66" i="2" s="1"/>
  <c r="W61" i="2"/>
  <c r="W62" i="2" s="1"/>
  <c r="F60" i="2"/>
  <c r="AQ24" i="2"/>
  <c r="AQ37" i="2" s="1"/>
  <c r="AN24" i="2"/>
  <c r="AN37" i="2" s="1"/>
  <c r="AK24" i="2"/>
  <c r="AK37" i="2" s="1"/>
  <c r="AH24" i="2"/>
  <c r="AH37" i="2" s="1"/>
  <c r="AE24" i="2"/>
  <c r="AE37" i="2" s="1"/>
  <c r="AB24" i="2"/>
  <c r="AB37" i="2" s="1"/>
  <c r="Y24" i="2"/>
  <c r="Y37" i="2" s="1"/>
  <c r="V24" i="2"/>
  <c r="V37" i="2" s="1"/>
  <c r="S24" i="2"/>
  <c r="S37" i="2" s="1"/>
  <c r="P24" i="2"/>
  <c r="P37" i="2" s="1"/>
  <c r="M24" i="2"/>
  <c r="M37" i="2" s="1"/>
  <c r="S7" i="2"/>
  <c r="AO1" i="2"/>
  <c r="B68" i="2"/>
  <c r="AO3" i="2"/>
  <c r="P80" i="2"/>
  <c r="P79" i="2" s="1"/>
  <c r="AP102" i="2"/>
  <c r="U78" i="2"/>
  <c r="X78" i="2" s="1"/>
  <c r="O91" i="2"/>
  <c r="AP100" i="2"/>
  <c r="AP97" i="2"/>
  <c r="AP96" i="2"/>
  <c r="AP101" i="2" s="1"/>
  <c r="AK88" i="2"/>
  <c r="AB88" i="2" s="1"/>
  <c r="AJ84" i="2"/>
  <c r="Z84" i="2"/>
  <c r="AE79" i="2"/>
  <c r="AH79" i="2"/>
  <c r="AE78" i="2"/>
  <c r="AH78" i="2"/>
  <c r="AQ35" i="2"/>
  <c r="AN35" i="2"/>
  <c r="AK35" i="2"/>
  <c r="AH35" i="2"/>
  <c r="AE35" i="2"/>
  <c r="AB35" i="2"/>
  <c r="Y35" i="2"/>
  <c r="V35" i="2"/>
  <c r="S35" i="2"/>
  <c r="P35" i="2"/>
  <c r="M35" i="2"/>
  <c r="J33" i="2"/>
  <c r="D70" i="2"/>
  <c r="J32" i="2"/>
  <c r="J29" i="2"/>
  <c r="J26" i="2"/>
  <c r="J35" i="2" s="1"/>
  <c r="P10" i="2"/>
  <c r="G10" i="2"/>
  <c r="P11" i="2"/>
  <c r="G11" i="2"/>
  <c r="P12" i="2"/>
  <c r="G12" i="2"/>
  <c r="P9" i="2"/>
  <c r="AJ12" i="2"/>
  <c r="AJ11" i="2"/>
  <c r="AJ10" i="2"/>
  <c r="AJ9" i="2"/>
  <c r="AB39" i="2" s="1"/>
  <c r="AB43" i="2" s="1"/>
  <c r="AN88" i="2"/>
  <c r="G9" i="2"/>
  <c r="J8" i="2"/>
  <c r="AH40" i="2"/>
  <c r="AH41" i="2" s="1"/>
  <c r="AH42" i="2" s="1"/>
  <c r="M39" i="2" l="1"/>
  <c r="P39" i="2"/>
  <c r="P43" i="2" s="1"/>
  <c r="P8" i="2"/>
  <c r="AB8" i="2"/>
  <c r="AF20" i="2" s="1"/>
  <c r="V39" i="2"/>
  <c r="V43" i="2" s="1"/>
  <c r="S88" i="2"/>
  <c r="V88" i="2" s="1"/>
  <c r="AE39" i="2"/>
  <c r="AE43" i="2" s="1"/>
  <c r="Y8" i="2"/>
  <c r="J19" i="2" s="1"/>
  <c r="M8" i="2"/>
  <c r="Y39" i="2"/>
  <c r="AN40" i="2"/>
  <c r="AE40" i="2"/>
  <c r="AQ40" i="2"/>
  <c r="AK39" i="2"/>
  <c r="S40" i="2"/>
  <c r="AH39" i="2"/>
  <c r="V40" i="2"/>
  <c r="V8" i="2"/>
  <c r="AK40" i="2"/>
  <c r="AQ39" i="2"/>
  <c r="AN39" i="2"/>
  <c r="Y40" i="2"/>
  <c r="J39" i="2"/>
  <c r="J38" i="2" s="1"/>
  <c r="S8" i="2"/>
  <c r="P40" i="2"/>
  <c r="AB40" i="2"/>
  <c r="M40" i="2"/>
  <c r="S39" i="2"/>
  <c r="D71" i="2"/>
  <c r="F58" i="2"/>
  <c r="P84" i="2"/>
  <c r="U79" i="2"/>
  <c r="X79" i="2"/>
  <c r="G8" i="2" l="1"/>
  <c r="P41" i="2"/>
  <c r="P42" i="2" s="1"/>
  <c r="P38" i="2"/>
  <c r="P34" i="2" s="1"/>
  <c r="AQ43" i="2"/>
  <c r="AQ38" i="2"/>
  <c r="AQ34" i="2" s="1"/>
  <c r="AH38" i="2"/>
  <c r="AH34" i="2" s="1"/>
  <c r="AH43" i="2"/>
  <c r="AK43" i="2"/>
  <c r="AK38" i="2"/>
  <c r="AK34" i="2" s="1"/>
  <c r="AE41" i="2"/>
  <c r="AE42" i="2" s="1"/>
  <c r="Y38" i="2"/>
  <c r="Y34" i="2" s="1"/>
  <c r="Y43" i="2"/>
  <c r="X81" i="2"/>
  <c r="X82" i="2"/>
  <c r="X80" i="2"/>
  <c r="Y41" i="2"/>
  <c r="Y42" i="2" s="1"/>
  <c r="M59" i="2"/>
  <c r="M57" i="2"/>
  <c r="M58" i="2"/>
  <c r="AQ68" i="2"/>
  <c r="W60" i="2"/>
  <c r="S43" i="2"/>
  <c r="S38" i="2"/>
  <c r="S34" i="2" s="1"/>
  <c r="AB41" i="2"/>
  <c r="AB42" i="2" s="1"/>
  <c r="AB38" i="2"/>
  <c r="AB34" i="2" s="1"/>
  <c r="J34" i="2"/>
  <c r="D72" i="2"/>
  <c r="AN38" i="2"/>
  <c r="AN34" i="2" s="1"/>
  <c r="AN43" i="2"/>
  <c r="AK41" i="2"/>
  <c r="AK42" i="2" s="1"/>
  <c r="V41" i="2"/>
  <c r="V42" i="2" s="1"/>
  <c r="V38" i="2"/>
  <c r="V34" i="2" s="1"/>
  <c r="S41" i="2"/>
  <c r="S42" i="2" s="1"/>
  <c r="AQ41" i="2"/>
  <c r="AQ42" i="2" s="1"/>
  <c r="AN41" i="2"/>
  <c r="AN42" i="2" s="1"/>
  <c r="AE38" i="2"/>
  <c r="AE34" i="2" s="1"/>
  <c r="M38" i="2"/>
  <c r="M34" i="2" s="1"/>
  <c r="M50" i="2" l="1"/>
  <c r="AQ54" i="2"/>
  <c r="AK54" i="2"/>
  <c r="AE54" i="2"/>
  <c r="Y54" i="2"/>
  <c r="S54" i="2"/>
  <c r="AN54" i="2"/>
  <c r="AH54" i="2"/>
  <c r="V54" i="2"/>
  <c r="P54" i="2"/>
  <c r="AN44" i="2"/>
  <c r="AK44" i="2"/>
  <c r="AQ44" i="2"/>
  <c r="S44" i="2"/>
  <c r="AQ71" i="2"/>
  <c r="AQ70" i="2"/>
  <c r="P44" i="2"/>
  <c r="AE44" i="2"/>
  <c r="V44" i="2"/>
  <c r="AB44" i="2"/>
  <c r="AB54" i="2"/>
  <c r="Y44" i="2"/>
  <c r="AH44" i="2"/>
  <c r="J50" i="2" l="1"/>
  <c r="V48" i="2"/>
  <c r="V49" i="2" s="1"/>
  <c r="V45" i="2"/>
  <c r="V46" i="2" s="1"/>
  <c r="V47" i="2" s="1"/>
  <c r="P48" i="2"/>
  <c r="P49" i="2" s="1"/>
  <c r="P45" i="2"/>
  <c r="P46" i="2" s="1"/>
  <c r="P47" i="2" s="1"/>
  <c r="J41" i="2"/>
  <c r="M41" i="2"/>
  <c r="M42" i="2" s="1"/>
  <c r="AH45" i="2"/>
  <c r="AH46" i="2" s="1"/>
  <c r="AH47" i="2" s="1"/>
  <c r="AH48" i="2"/>
  <c r="AH49" i="2" s="1"/>
  <c r="Y48" i="2"/>
  <c r="Y49" i="2" s="1"/>
  <c r="Y45" i="2"/>
  <c r="Y46" i="2" s="1"/>
  <c r="Y47" i="2" s="1"/>
  <c r="AB45" i="2"/>
  <c r="AB46" i="2" s="1"/>
  <c r="AB47" i="2" s="1"/>
  <c r="AB48" i="2"/>
  <c r="AB49" i="2" s="1"/>
  <c r="AE48" i="2"/>
  <c r="AE49" i="2" s="1"/>
  <c r="AE45" i="2"/>
  <c r="AE46" i="2" s="1"/>
  <c r="AE47" i="2" s="1"/>
  <c r="S48" i="2"/>
  <c r="S49" i="2" s="1"/>
  <c r="S45" i="2"/>
  <c r="S46" i="2" s="1"/>
  <c r="S47" i="2" s="1"/>
  <c r="AQ48" i="2"/>
  <c r="AQ49" i="2" s="1"/>
  <c r="AQ45" i="2"/>
  <c r="AQ46" i="2" s="1"/>
  <c r="AQ47" i="2" s="1"/>
  <c r="AK48" i="2"/>
  <c r="AK49" i="2" s="1"/>
  <c r="AK45" i="2"/>
  <c r="AK46" i="2" s="1"/>
  <c r="AK47" i="2" s="1"/>
  <c r="AN48" i="2"/>
  <c r="AN49" i="2" s="1"/>
  <c r="AN45" i="2"/>
  <c r="AN46" i="2" s="1"/>
  <c r="AN47" i="2" s="1"/>
  <c r="M43" i="2" l="1"/>
  <c r="M44" i="2" s="1"/>
  <c r="AB53" i="2"/>
  <c r="AH53" i="2"/>
  <c r="AN53" i="2"/>
  <c r="AK53" i="2"/>
  <c r="AQ53" i="2"/>
  <c r="S53" i="2"/>
  <c r="AE53" i="2"/>
  <c r="Y53" i="2"/>
  <c r="J42" i="2"/>
  <c r="Q70" i="2"/>
  <c r="P53" i="2"/>
  <c r="V53" i="2"/>
  <c r="K70" i="2" l="1"/>
  <c r="J43" i="2"/>
  <c r="M45" i="2"/>
  <c r="M46" i="2" s="1"/>
  <c r="J46" i="2" s="1"/>
  <c r="M48" i="2"/>
  <c r="M47" i="2"/>
  <c r="J47" i="2" s="1"/>
  <c r="W71" i="2" s="1"/>
  <c r="K71" i="2" l="1"/>
  <c r="M51" i="2"/>
  <c r="M49" i="2"/>
  <c r="J48" i="2"/>
  <c r="W72" i="2" s="1"/>
  <c r="J44" i="2"/>
  <c r="J45" i="2" s="1"/>
  <c r="AQ69" i="2"/>
  <c r="J51" i="2" l="1"/>
  <c r="F59" i="2"/>
  <c r="F64" i="2" s="1"/>
  <c r="J49" i="2"/>
  <c r="AQ72" i="2" l="1"/>
  <c r="J52" i="2"/>
  <c r="J54" i="2" s="1"/>
  <c r="K72" i="2"/>
  <c r="J53" i="2"/>
</calcChain>
</file>

<file path=xl/sharedStrings.xml><?xml version="1.0" encoding="utf-8"?>
<sst xmlns="http://schemas.openxmlformats.org/spreadsheetml/2006/main" count="941" uniqueCount="483">
  <si>
    <t>Дружество:</t>
  </si>
  <si>
    <t>Период:</t>
  </si>
  <si>
    <t>Инсталация за комбинирано производство (ИКП)</t>
  </si>
  <si>
    <t>Централа :</t>
  </si>
  <si>
    <t>ГОРИВА</t>
  </si>
  <si>
    <t>Дим.</t>
  </si>
  <si>
    <r>
      <t>ОБЩО  F</t>
    </r>
    <r>
      <rPr>
        <vertAlign val="superscript"/>
        <sz val="10"/>
        <color indexed="8"/>
        <rFont val="Times New Roman"/>
        <family val="1"/>
      </rPr>
      <t>TЕЦ</t>
    </r>
  </si>
  <si>
    <r>
      <t>F</t>
    </r>
    <r>
      <rPr>
        <vertAlign val="subscript"/>
        <sz val="10"/>
        <color indexed="8"/>
        <rFont val="Times New Roman"/>
        <family val="1"/>
      </rPr>
      <t>ЕПГ1</t>
    </r>
  </si>
  <si>
    <r>
      <t>F</t>
    </r>
    <r>
      <rPr>
        <vertAlign val="subscript"/>
        <sz val="10"/>
        <color indexed="8"/>
        <rFont val="Times New Roman"/>
        <family val="1"/>
      </rPr>
      <t>ЕПГ2</t>
    </r>
  </si>
  <si>
    <r>
      <t>F</t>
    </r>
    <r>
      <rPr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Times New Roman"/>
        <family val="1"/>
      </rPr>
      <t xml:space="preserve"> + F</t>
    </r>
    <r>
      <rPr>
        <vertAlign val="subscript"/>
        <sz val="10"/>
        <color indexed="8"/>
        <rFont val="Times New Roman"/>
        <family val="1"/>
      </rPr>
      <t>2</t>
    </r>
  </si>
  <si>
    <t>F2 доп. за КУ</t>
  </si>
  <si>
    <r>
      <t>F</t>
    </r>
    <r>
      <rPr>
        <vertAlign val="subscript"/>
        <sz val="10"/>
        <color indexed="8"/>
        <rFont val="Times New Roman"/>
        <family val="1"/>
      </rPr>
      <t>ВК</t>
    </r>
  </si>
  <si>
    <r>
      <t>F</t>
    </r>
    <r>
      <rPr>
        <vertAlign val="subscript"/>
        <sz val="10"/>
        <color indexed="8"/>
        <rFont val="Times New Roman"/>
        <family val="1"/>
      </rPr>
      <t>ППК</t>
    </r>
  </si>
  <si>
    <t>Калоричности на горивата                          (долна работна калоричност)</t>
  </si>
  <si>
    <t xml:space="preserve">F (i)  = </t>
  </si>
  <si>
    <t>MWh</t>
  </si>
  <si>
    <t xml:space="preserve">В пр.газ = </t>
  </si>
  <si>
    <r>
      <t>knm</t>
    </r>
    <r>
      <rPr>
        <vertAlign val="superscript"/>
        <sz val="10"/>
        <color indexed="8"/>
        <rFont val="Times New Roman"/>
        <family val="1"/>
      </rPr>
      <t>3</t>
    </r>
  </si>
  <si>
    <t xml:space="preserve">Q д/р пр.газ = </t>
  </si>
  <si>
    <r>
      <t>kcal/nm</t>
    </r>
    <r>
      <rPr>
        <vertAlign val="superscript"/>
        <sz val="8"/>
        <rFont val="Times New Roman"/>
        <family val="1"/>
      </rPr>
      <t>3</t>
    </r>
  </si>
  <si>
    <t xml:space="preserve">В мазут = </t>
  </si>
  <si>
    <t>t</t>
  </si>
  <si>
    <t xml:space="preserve">Q д/р мазут = </t>
  </si>
  <si>
    <t>kJ/kg</t>
  </si>
  <si>
    <t>kcal/kg</t>
  </si>
  <si>
    <t xml:space="preserve">В газьол = </t>
  </si>
  <si>
    <t xml:space="preserve">Q д/р газьол = </t>
  </si>
  <si>
    <t xml:space="preserve">В въглища = </t>
  </si>
  <si>
    <t xml:space="preserve">Q д/р въгл. = </t>
  </si>
  <si>
    <t>ПОКАЗАТЕЛИ  ЗА  РАБОТАТА  НА  ВОДОГРЕЙНИТЕ  КОТЛИ  В  ТЕЦ (ОЦ)</t>
  </si>
  <si>
    <t>№</t>
  </si>
  <si>
    <t>Параметри</t>
  </si>
  <si>
    <t>ОБЩО</t>
  </si>
  <si>
    <t xml:space="preserve">РАБОТНИ  ЧАСОВЕ = </t>
  </si>
  <si>
    <t>h</t>
  </si>
  <si>
    <t xml:space="preserve">G вк  = </t>
  </si>
  <si>
    <r>
      <t>m</t>
    </r>
    <r>
      <rPr>
        <vertAlign val="superscript"/>
        <sz val="10"/>
        <rFont val="Times New Roman"/>
        <family val="1"/>
      </rPr>
      <t>3</t>
    </r>
  </si>
  <si>
    <t xml:space="preserve">t вк вх. = </t>
  </si>
  <si>
    <t>°С</t>
  </si>
  <si>
    <t xml:space="preserve">t вк изх. = </t>
  </si>
  <si>
    <t xml:space="preserve">Q вк = </t>
  </si>
  <si>
    <t xml:space="preserve">Q вк изч. = </t>
  </si>
  <si>
    <r>
      <t>η</t>
    </r>
    <r>
      <rPr>
        <vertAlign val="subscript"/>
        <sz val="10"/>
        <rFont val="Times New Roman"/>
        <family val="1"/>
      </rPr>
      <t xml:space="preserve"> ВК  </t>
    </r>
    <r>
      <rPr>
        <sz val="10"/>
        <rFont val="Times New Roman"/>
        <family val="1"/>
      </rPr>
      <t xml:space="preserve">= </t>
    </r>
  </si>
  <si>
    <t>%</t>
  </si>
  <si>
    <t xml:space="preserve">СРЕДЕН ТОПЛИНЕН ТОВАР = </t>
  </si>
  <si>
    <t>MW</t>
  </si>
  <si>
    <t>ПОКАЗАТЕЛИ  ЗА  РАБОТАТА  НА  ПРОМИШЛЕНИТЕ  ПАРНИ  КОТЛИ  В  ТЕЦ (ОЦ)</t>
  </si>
  <si>
    <t>РАБОТНИ  ЧАСОВЕ</t>
  </si>
  <si>
    <t xml:space="preserve">D ппк  = </t>
  </si>
  <si>
    <t xml:space="preserve">P пара = </t>
  </si>
  <si>
    <t>ata</t>
  </si>
  <si>
    <t xml:space="preserve">t пара = </t>
  </si>
  <si>
    <t xml:space="preserve">t питателна вода = </t>
  </si>
  <si>
    <t xml:space="preserve">Q ппк = </t>
  </si>
  <si>
    <r>
      <t>η</t>
    </r>
    <r>
      <rPr>
        <vertAlign val="subscript"/>
        <sz val="10"/>
        <rFont val="Times New Roman"/>
        <family val="1"/>
      </rPr>
      <t xml:space="preserve"> ППК  </t>
    </r>
    <r>
      <rPr>
        <sz val="10"/>
        <rFont val="Times New Roman"/>
        <family val="1"/>
      </rPr>
      <t xml:space="preserve">= </t>
    </r>
  </si>
  <si>
    <t xml:space="preserve">СРЕДЕН  ПАРОВ  ТОВАР = </t>
  </si>
  <si>
    <t>t / h</t>
  </si>
  <si>
    <t>ПОКАЗАТЕЛИ  ЗА  РАБОТАТА  НА  ИНСТАЛАЦИИ ЗА КОМБИНИРАНО ПРОИЗВОДСТВО  В  ТЕЦ</t>
  </si>
  <si>
    <t xml:space="preserve">Година на изграждане = </t>
  </si>
  <si>
    <t>-</t>
  </si>
  <si>
    <t xml:space="preserve">N инсталирано = </t>
  </si>
  <si>
    <r>
      <t>η</t>
    </r>
    <r>
      <rPr>
        <vertAlign val="subscript"/>
        <sz val="10"/>
        <rFont val="Times New Roman"/>
        <family val="1"/>
      </rPr>
      <t>е</t>
    </r>
    <r>
      <rPr>
        <sz val="10"/>
        <rFont val="Times New Roman"/>
        <family val="1"/>
      </rPr>
      <t xml:space="preserve"> по паспорт</t>
    </r>
    <r>
      <rPr>
        <vertAlign val="subscript"/>
        <sz val="10"/>
        <rFont val="Times New Roman"/>
        <family val="1"/>
      </rPr>
      <t xml:space="preserve">  </t>
    </r>
    <r>
      <rPr>
        <sz val="10"/>
        <rFont val="Times New Roman"/>
        <family val="1"/>
      </rPr>
      <t>=</t>
    </r>
  </si>
  <si>
    <r>
      <t>η</t>
    </r>
    <r>
      <rPr>
        <vertAlign val="subscript"/>
        <sz val="10"/>
        <rFont val="Times New Roman"/>
        <family val="1"/>
      </rPr>
      <t>q</t>
    </r>
    <r>
      <rPr>
        <sz val="10"/>
        <rFont val="Times New Roman"/>
        <family val="1"/>
      </rPr>
      <t xml:space="preserve"> по паспорт</t>
    </r>
    <r>
      <rPr>
        <vertAlign val="subscript"/>
        <sz val="10"/>
        <rFont val="Times New Roman"/>
        <family val="1"/>
      </rPr>
      <t xml:space="preserve">  </t>
    </r>
    <r>
      <rPr>
        <sz val="10"/>
        <rFont val="Times New Roman"/>
        <family val="1"/>
      </rPr>
      <t>=</t>
    </r>
  </si>
  <si>
    <r>
      <t>B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B </t>
    </r>
    <r>
      <rPr>
        <vertAlign val="subscript"/>
        <sz val="10"/>
        <rFont val="Times New Roman"/>
        <family val="1"/>
      </rPr>
      <t>доп. за КУ</t>
    </r>
    <r>
      <rPr>
        <sz val="10"/>
        <rFont val="Times New Roman"/>
        <family val="1"/>
      </rPr>
      <t xml:space="preserve"> = </t>
    </r>
  </si>
  <si>
    <r>
      <t xml:space="preserve">E </t>
    </r>
    <r>
      <rPr>
        <vertAlign val="superscript"/>
        <sz val="10"/>
        <color indexed="12"/>
        <rFont val="Times New Roman"/>
        <family val="1"/>
      </rPr>
      <t>бр.</t>
    </r>
    <r>
      <rPr>
        <sz val="10"/>
        <color indexed="12"/>
        <rFont val="Times New Roman"/>
        <family val="1"/>
      </rPr>
      <t xml:space="preserve"> = </t>
    </r>
  </si>
  <si>
    <r>
      <t xml:space="preserve">Q </t>
    </r>
    <r>
      <rPr>
        <vertAlign val="superscript"/>
        <sz val="10"/>
        <color indexed="10"/>
        <rFont val="Times New Roman"/>
        <family val="1"/>
      </rPr>
      <t>т</t>
    </r>
    <r>
      <rPr>
        <sz val="10"/>
        <color indexed="10"/>
        <rFont val="Times New Roman"/>
        <family val="1"/>
      </rPr>
      <t xml:space="preserve"> = Q </t>
    </r>
    <r>
      <rPr>
        <vertAlign val="subscript"/>
        <sz val="10"/>
        <color indexed="10"/>
        <rFont val="Times New Roman"/>
        <family val="1"/>
      </rPr>
      <t>ку</t>
    </r>
    <r>
      <rPr>
        <sz val="10"/>
        <color indexed="10"/>
        <rFont val="Times New Roman"/>
        <family val="1"/>
      </rPr>
      <t xml:space="preserve"> = </t>
    </r>
  </si>
  <si>
    <r>
      <t>η</t>
    </r>
    <r>
      <rPr>
        <vertAlign val="subscript"/>
        <sz val="10"/>
        <rFont val="Times New Roman"/>
        <family val="1"/>
      </rPr>
      <t>е</t>
    </r>
    <r>
      <rPr>
        <sz val="10"/>
        <rFont val="Times New Roman"/>
        <family val="1"/>
      </rPr>
      <t xml:space="preserve"> </t>
    </r>
    <r>
      <rPr>
        <vertAlign val="subscript"/>
        <sz val="10"/>
        <rFont val="Times New Roman"/>
        <family val="1"/>
      </rPr>
      <t xml:space="preserve"> фактическо  </t>
    </r>
    <r>
      <rPr>
        <sz val="10"/>
        <rFont val="Times New Roman"/>
        <family val="1"/>
      </rPr>
      <t>=</t>
    </r>
  </si>
  <si>
    <t xml:space="preserve">N фактическо = </t>
  </si>
  <si>
    <t>ПРОДАДЕНА ЕЛЕКТРИЧЕСКА ЕНЕРГИЯ ( по фактури )</t>
  </si>
  <si>
    <t>Общо и по видове</t>
  </si>
  <si>
    <t>ВСИЧКО</t>
  </si>
  <si>
    <t>НЕК</t>
  </si>
  <si>
    <t>ЕРД</t>
  </si>
  <si>
    <t>Други</t>
  </si>
  <si>
    <t>общо</t>
  </si>
  <si>
    <t>комбинирана</t>
  </si>
  <si>
    <t>некомбинирана</t>
  </si>
  <si>
    <r>
      <t xml:space="preserve">Е </t>
    </r>
    <r>
      <rPr>
        <vertAlign val="subscript"/>
        <sz val="10"/>
        <color indexed="8"/>
        <rFont val="Times New Roman"/>
        <family val="1"/>
      </rPr>
      <t>СН</t>
    </r>
  </si>
  <si>
    <t>ПРОИЗВЕДЕНА    от съоръжениата</t>
  </si>
  <si>
    <t>СОБСТВЕНИ НУЖДИ и ДРУГИ</t>
  </si>
  <si>
    <t>ОТПУСНАТА от ТЕЦ към ПРЕНОСА</t>
  </si>
  <si>
    <t xml:space="preserve">ТЕХН. РАЗХОДИ ПО ПРЕНОСА </t>
  </si>
  <si>
    <t>РЕАЛИЗИРАНА (ПРОДАДЕНА)</t>
  </si>
  <si>
    <t>ТОПЛ. ЕНЕРГИЯ НА ВП - ИЗХОД ТЕЦ</t>
  </si>
  <si>
    <t>ТОПЛИННА  ЕНЕРГИЯ С ВОДНА ПАРА</t>
  </si>
  <si>
    <t>КОЛИЧЕСТВО ВОДНА ПАРА в Т.Ч.</t>
  </si>
  <si>
    <t xml:space="preserve"> от ППК</t>
  </si>
  <si>
    <t>за Бойлерна Уредба</t>
  </si>
  <si>
    <t>Върнат кондензат от потребителите - НА ВХОД ТЕЦ</t>
  </si>
  <si>
    <t xml:space="preserve"> от ДВГ (ГТ) с КУ</t>
  </si>
  <si>
    <t>МАКС. РЕГИСТРИРАН РАЗХОД на ВП на изход ТЕЦ</t>
  </si>
  <si>
    <t>t/h</t>
  </si>
  <si>
    <t>Di НА ВОДНАТА ПАРАТА</t>
  </si>
  <si>
    <t>СОБСТВЕНИ НУЖДИ</t>
  </si>
  <si>
    <t>от изл.</t>
  </si>
  <si>
    <t>от заг. на ГВ</t>
  </si>
  <si>
    <t>в АС</t>
  </si>
  <si>
    <t>ТОПЛИННА  ЕНЕРГИЯ С ГОРЕЩА ВОДА</t>
  </si>
  <si>
    <t xml:space="preserve"> от ДОБАВЪЧНА ВОДА (ПОДПИТКА)</t>
  </si>
  <si>
    <t>В Т.Ч.:  ЗА БИТОВИ НУЖДИ</t>
  </si>
  <si>
    <t xml:space="preserve"> от Бойлерна Уредба</t>
  </si>
  <si>
    <t xml:space="preserve"> от ВК</t>
  </si>
  <si>
    <t xml:space="preserve">  - купена топлинна енергия с топлоносител гореща вода</t>
  </si>
  <si>
    <t xml:space="preserve"> от ДВГ (ГТ)</t>
  </si>
  <si>
    <r>
      <t xml:space="preserve">ОБЕМ НА ТОПЛОПРЕНОСНАТА МРЕЖА </t>
    </r>
    <r>
      <rPr>
        <b/>
        <sz val="8"/>
        <rFont val="Times New Roman"/>
        <family val="1"/>
      </rPr>
      <t>*</t>
    </r>
  </si>
  <si>
    <r>
      <t>m</t>
    </r>
    <r>
      <rPr>
        <vertAlign val="superscript"/>
        <sz val="8"/>
        <rFont val="Times New Roman"/>
        <family val="1"/>
      </rPr>
      <t>3</t>
    </r>
  </si>
  <si>
    <t>ТОПЛИННА ЕНЕРГИЯ за БГВ</t>
  </si>
  <si>
    <t>РАЗХОД НА ПРАВА МРЕЖОВА ВОДА ЗА ВОДНАТА ТОПЛОПРЕНОСНА  МРЕЖА</t>
  </si>
  <si>
    <t>ТОПЛИННА ЕНЕРГИЯ за ОВ</t>
  </si>
  <si>
    <t>РАЗХОД НА ДОБАВЪЧНА ВОДА ЗА ВОДНАТА ТОПЛОПРЕНОСНА  МРЕЖА</t>
  </si>
  <si>
    <t>ДНИ С ОТОПЛЕНИЕ</t>
  </si>
  <si>
    <t>брой</t>
  </si>
  <si>
    <t>ТЕМПЕРАТУРА НА ПРАВА МРЕЖОВА ВОДА</t>
  </si>
  <si>
    <t>ДЕНГРАДУСИ</t>
  </si>
  <si>
    <t>ТЕМПЕРАТУРА НА ОБРАТНА МРЕЖОВА ВОДА</t>
  </si>
  <si>
    <t>Параметри от инсталации за комбинирано производство</t>
  </si>
  <si>
    <t xml:space="preserve">МАКСИМАЛНО РЕГИСТР. ТОПЛИННА МОЩНОСТ (с ГВ на изход ТЕЦ(ОЦ)) </t>
  </si>
  <si>
    <r>
      <t>НЕ</t>
    </r>
    <r>
      <rPr>
        <sz val="8"/>
        <rFont val="Times New Roman"/>
        <family val="1"/>
      </rPr>
      <t>КОМБИНИРАНА ТОПЛИННА ЕНЕРГИЯ С ВОДНА ПАРА</t>
    </r>
  </si>
  <si>
    <t>СРЕДНА ТЕМПЕРАТУРА НА ВЪНШЕН ВЪЗДУХ</t>
  </si>
  <si>
    <t>КОМБИНИРАНА ТОПЛИННА ЕНЕРГИЯ С ВОДНА ПАРА</t>
  </si>
  <si>
    <t>Средната температура на обкръжаващата среда</t>
  </si>
  <si>
    <t>kJ/nm3</t>
  </si>
  <si>
    <r>
      <t xml:space="preserve">F </t>
    </r>
    <r>
      <rPr>
        <vertAlign val="superscript"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= F</t>
    </r>
    <r>
      <rPr>
        <vertAlign val="sub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+ F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</t>
    </r>
  </si>
  <si>
    <r>
      <t>F</t>
    </r>
    <r>
      <rPr>
        <vertAlign val="sub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</t>
    </r>
  </si>
  <si>
    <r>
      <t xml:space="preserve">η </t>
    </r>
    <r>
      <rPr>
        <b/>
        <vertAlign val="subscript"/>
        <sz val="10"/>
        <rFont val="Times New Roman"/>
        <family val="1"/>
      </rPr>
      <t xml:space="preserve"> общо  </t>
    </r>
    <r>
      <rPr>
        <b/>
        <sz val="10"/>
        <rFont val="Times New Roman"/>
        <family val="1"/>
      </rPr>
      <t>=</t>
    </r>
  </si>
  <si>
    <r>
      <t xml:space="preserve">η </t>
    </r>
    <r>
      <rPr>
        <vertAlign val="subscript"/>
        <sz val="10"/>
        <rFont val="Times New Roman"/>
        <family val="1"/>
      </rPr>
      <t>некомб</t>
    </r>
    <r>
      <rPr>
        <sz val="10"/>
        <rFont val="Times New Roman"/>
        <family val="1"/>
      </rPr>
      <t>.</t>
    </r>
    <r>
      <rPr>
        <vertAlign val="subscript"/>
        <sz val="10"/>
        <rFont val="Times New Roman"/>
        <family val="1"/>
      </rPr>
      <t>е</t>
    </r>
    <r>
      <rPr>
        <sz val="10"/>
        <rFont val="Times New Roman"/>
        <family val="1"/>
      </rPr>
      <t xml:space="preserve"> </t>
    </r>
    <r>
      <rPr>
        <vertAlign val="subscript"/>
        <sz val="10"/>
        <rFont val="Times New Roman"/>
        <family val="1"/>
      </rPr>
      <t xml:space="preserve">  </t>
    </r>
    <r>
      <rPr>
        <sz val="10"/>
        <rFont val="Times New Roman"/>
        <family val="1"/>
      </rPr>
      <t>=</t>
    </r>
  </si>
  <si>
    <r>
      <t xml:space="preserve">σ </t>
    </r>
    <r>
      <rPr>
        <b/>
        <vertAlign val="subscript"/>
        <sz val="10"/>
        <rFont val="Times New Roman"/>
        <family val="1"/>
      </rPr>
      <t>реж.</t>
    </r>
    <r>
      <rPr>
        <b/>
        <sz val="10"/>
        <rFont val="Times New Roman"/>
        <family val="1"/>
      </rPr>
      <t xml:space="preserve"> = </t>
    </r>
  </si>
  <si>
    <t xml:space="preserve">E комб. = </t>
  </si>
  <si>
    <t xml:space="preserve">E некомб. = </t>
  </si>
  <si>
    <t xml:space="preserve">Fнекомб.е = </t>
  </si>
  <si>
    <r>
      <t>η</t>
    </r>
    <r>
      <rPr>
        <vertAlign val="subscript"/>
        <sz val="10"/>
        <rFont val="Times New Roman"/>
        <family val="1"/>
      </rPr>
      <t>е</t>
    </r>
    <r>
      <rPr>
        <vertAlign val="superscript"/>
        <sz val="10"/>
        <rFont val="Times New Roman"/>
        <family val="1"/>
      </rPr>
      <t>кец</t>
    </r>
    <r>
      <rPr>
        <sz val="10"/>
        <rFont val="Times New Roman"/>
        <family val="1"/>
      </rPr>
      <t xml:space="preserve"> =  </t>
    </r>
  </si>
  <si>
    <r>
      <t>η</t>
    </r>
    <r>
      <rPr>
        <vertAlign val="subscript"/>
        <sz val="10"/>
        <rFont val="Times New Roman"/>
        <family val="1"/>
      </rPr>
      <t>q</t>
    </r>
    <r>
      <rPr>
        <vertAlign val="superscript"/>
        <sz val="10"/>
        <rFont val="Times New Roman"/>
        <family val="1"/>
      </rPr>
      <t xml:space="preserve">оц </t>
    </r>
    <r>
      <rPr>
        <sz val="10"/>
        <rFont val="Times New Roman"/>
        <family val="1"/>
      </rPr>
      <t xml:space="preserve">=  </t>
    </r>
  </si>
  <si>
    <r>
      <t xml:space="preserve">η </t>
    </r>
    <r>
      <rPr>
        <vertAlign val="subscript"/>
        <sz val="10"/>
        <rFont val="Times New Roman"/>
        <family val="1"/>
      </rPr>
      <t>комб. е</t>
    </r>
    <r>
      <rPr>
        <sz val="10"/>
        <rFont val="Times New Roman"/>
        <family val="1"/>
      </rPr>
      <t xml:space="preserve"> </t>
    </r>
    <r>
      <rPr>
        <vertAlign val="subscript"/>
        <sz val="10"/>
        <rFont val="Times New Roman"/>
        <family val="1"/>
      </rPr>
      <t xml:space="preserve">  </t>
    </r>
    <r>
      <rPr>
        <sz val="10"/>
        <rFont val="Times New Roman"/>
        <family val="1"/>
      </rPr>
      <t>=</t>
    </r>
  </si>
  <si>
    <r>
      <t xml:space="preserve">η </t>
    </r>
    <r>
      <rPr>
        <vertAlign val="subscript"/>
        <sz val="10"/>
        <rFont val="Times New Roman"/>
        <family val="1"/>
      </rPr>
      <t>комб. q</t>
    </r>
    <r>
      <rPr>
        <sz val="10"/>
        <rFont val="Times New Roman"/>
        <family val="1"/>
      </rPr>
      <t xml:space="preserve"> </t>
    </r>
    <r>
      <rPr>
        <vertAlign val="subscript"/>
        <sz val="10"/>
        <rFont val="Times New Roman"/>
        <family val="1"/>
      </rPr>
      <t xml:space="preserve">  </t>
    </r>
    <r>
      <rPr>
        <sz val="10"/>
        <rFont val="Times New Roman"/>
        <family val="1"/>
      </rPr>
      <t>=</t>
    </r>
  </si>
  <si>
    <t>Коригиращи фактори за избегнати загуби от мрежата за прилагането на хармонизирани референтни стойности на ефективността за разделно производство на електрическа енергия</t>
  </si>
  <si>
    <t xml:space="preserve">Напрежение на свързване : </t>
  </si>
  <si>
    <t>Тотална енергия</t>
  </si>
  <si>
    <t>Комбинирна енергия</t>
  </si>
  <si>
    <t>Некомбинирана енергия</t>
  </si>
  <si>
    <t xml:space="preserve">η по чл. 4, ал. 1 = </t>
  </si>
  <si>
    <t>топлинна</t>
  </si>
  <si>
    <t>електрическа</t>
  </si>
  <si>
    <t>Q</t>
  </si>
  <si>
    <r>
      <t xml:space="preserve"> η</t>
    </r>
    <r>
      <rPr>
        <vertAlign val="subscript"/>
        <sz val="10"/>
        <rFont val="Times New Roman"/>
        <family val="1"/>
      </rPr>
      <t xml:space="preserve">некомб.q </t>
    </r>
    <r>
      <rPr>
        <sz val="10"/>
        <rFont val="Times New Roman"/>
        <family val="1"/>
      </rPr>
      <t xml:space="preserve"> =  η</t>
    </r>
    <r>
      <rPr>
        <vertAlign val="subscript"/>
        <sz val="10"/>
        <rFont val="Times New Roman"/>
        <family val="1"/>
      </rPr>
      <t xml:space="preserve">ку  </t>
    </r>
    <r>
      <rPr>
        <sz val="10"/>
        <rFont val="Times New Roman"/>
        <family val="1"/>
      </rPr>
      <t>= 90 %</t>
    </r>
  </si>
  <si>
    <t>E</t>
  </si>
  <si>
    <t xml:space="preserve">ΔF критерии = </t>
  </si>
  <si>
    <t>F</t>
  </si>
  <si>
    <t xml:space="preserve">ΔF фактическо = </t>
  </si>
  <si>
    <t>ВОДОГРЕЙНИТЕ  КОТЛИ  В  ТЕЦ (ОЦ)</t>
  </si>
  <si>
    <t>ПРОМИШЛЕНИТЕ  ПАРНИ  КОТЛИ  В  ТЕЦ (ОЦ)</t>
  </si>
  <si>
    <t>ПОКАЗАТЕЛИ  ЗА  РАБОТАТА  НА</t>
  </si>
  <si>
    <t>Означения</t>
  </si>
  <si>
    <t>Съгласно                                                                                                    Приложение № 3                                                                                           към                                                                                                    Наредба № РД-16-267                                                                                              от 19 март 2008 г.</t>
  </si>
  <si>
    <r>
      <t>ОБЩО  F</t>
    </r>
    <r>
      <rPr>
        <vertAlign val="superscript"/>
        <sz val="10"/>
        <color indexed="8"/>
        <rFont val="Times New Roman"/>
        <family val="1"/>
        <charset val="204"/>
      </rPr>
      <t>TЕЦ</t>
    </r>
  </si>
  <si>
    <t>Топлина на изгорените горива общо в ТЕЦ</t>
  </si>
  <si>
    <r>
      <t>knm</t>
    </r>
    <r>
      <rPr>
        <vertAlign val="superscript"/>
        <sz val="10"/>
        <color indexed="8"/>
        <rFont val="Times New Roman"/>
        <family val="1"/>
        <charset val="204"/>
      </rPr>
      <t>3</t>
    </r>
  </si>
  <si>
    <t>Количество изгорен природен газ</t>
  </si>
  <si>
    <t>Количество изгорен мазут</t>
  </si>
  <si>
    <t>Количество изгорен газьол</t>
  </si>
  <si>
    <t>Количество изгорени въглища</t>
  </si>
  <si>
    <t>kcal/nm3</t>
  </si>
  <si>
    <t>Калоричност (долна /работна) на изгорения природен газ общо в ТЕЦ</t>
  </si>
  <si>
    <t>Калоричност (долна /работна) на  изгорения мазут общо в ТЕЦ</t>
  </si>
  <si>
    <t>Калоричност (долна /работна) на  изгорения газьол общо в ТЕЦ</t>
  </si>
  <si>
    <t>Калоричност (долна /работна) на изгорените въглища общо в ТЕЦ</t>
  </si>
  <si>
    <r>
      <t>F</t>
    </r>
    <r>
      <rPr>
        <vertAlign val="subscript"/>
        <sz val="9"/>
        <color indexed="8"/>
        <rFont val="Times New Roman"/>
        <family val="1"/>
        <charset val="204"/>
      </rPr>
      <t>ВК</t>
    </r>
    <r>
      <rPr>
        <sz val="9"/>
        <color indexed="8"/>
        <rFont val="Times New Roman"/>
        <family val="1"/>
        <charset val="204"/>
      </rPr>
      <t xml:space="preserve"> = </t>
    </r>
  </si>
  <si>
    <t>Топлина на изгорените горива във Водогреините Котли</t>
  </si>
  <si>
    <r>
      <t>nm</t>
    </r>
    <r>
      <rPr>
        <vertAlign val="superscript"/>
        <sz val="10"/>
        <color indexed="8"/>
        <rFont val="Times New Roman"/>
        <family val="1"/>
        <charset val="204"/>
      </rPr>
      <t>3</t>
    </r>
  </si>
  <si>
    <r>
      <t>F</t>
    </r>
    <r>
      <rPr>
        <vertAlign val="subscript"/>
        <sz val="9"/>
        <color indexed="8"/>
        <rFont val="Times New Roman"/>
        <family val="1"/>
        <charset val="204"/>
      </rPr>
      <t>ППК</t>
    </r>
    <r>
      <rPr>
        <sz val="9"/>
        <color indexed="8"/>
        <rFont val="Times New Roman"/>
        <family val="1"/>
        <charset val="204"/>
      </rPr>
      <t xml:space="preserve"> = </t>
    </r>
  </si>
  <si>
    <t>Топлина на изгорените горива в Промишлените Парни Котли</t>
  </si>
  <si>
    <r>
      <t>F</t>
    </r>
    <r>
      <rPr>
        <vertAlign val="subscript"/>
        <sz val="9"/>
        <color indexed="8"/>
        <rFont val="Times New Roman"/>
        <family val="1"/>
        <charset val="204"/>
      </rPr>
      <t>ЕПГ</t>
    </r>
    <r>
      <rPr>
        <sz val="9"/>
        <color indexed="8"/>
        <rFont val="Times New Roman"/>
        <family val="1"/>
        <charset val="204"/>
      </rPr>
      <t xml:space="preserve">1к = </t>
    </r>
  </si>
  <si>
    <t>Топлина на изгорените горива в Енергийните Парогенератори към І колектор</t>
  </si>
  <si>
    <r>
      <t>F</t>
    </r>
    <r>
      <rPr>
        <vertAlign val="subscript"/>
        <sz val="9"/>
        <color indexed="8"/>
        <rFont val="Times New Roman"/>
        <family val="1"/>
        <charset val="204"/>
      </rPr>
      <t>ЕПГ</t>
    </r>
    <r>
      <rPr>
        <sz val="9"/>
        <color indexed="8"/>
        <rFont val="Times New Roman"/>
        <family val="1"/>
        <charset val="204"/>
      </rPr>
      <t xml:space="preserve">2к = </t>
    </r>
  </si>
  <si>
    <t>Топлина на изгорените горива в Енергийните Парогенератори към ІІ колектор</t>
  </si>
  <si>
    <r>
      <t>F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  <r>
      <rPr>
        <vertAlign val="subscript"/>
        <sz val="9"/>
        <rFont val="Times New Roman"/>
        <family val="1"/>
        <charset val="204"/>
      </rPr>
      <t xml:space="preserve">ДВГ </t>
    </r>
    <r>
      <rPr>
        <sz val="9"/>
        <rFont val="Times New Roman"/>
        <family val="1"/>
        <charset val="204"/>
      </rPr>
      <t xml:space="preserve">= </t>
    </r>
  </si>
  <si>
    <t>Топлина на изгорен природен газ в Двигатели с Вътрешно Горене</t>
  </si>
  <si>
    <t>Количество изгорен природен газ в Двигатели с Вътрешно Горене</t>
  </si>
  <si>
    <r>
      <t>F</t>
    </r>
    <r>
      <rPr>
        <vertAlign val="sub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= Fнекомб.q = </t>
    </r>
  </si>
  <si>
    <t>Топлина на допълнително изгорен природен газ в Утилизатора</t>
  </si>
  <si>
    <t xml:space="preserve">В пр.газ доп. ку = </t>
  </si>
  <si>
    <t>Количество допълнително изгорен природен газ в Утилизатора</t>
  </si>
  <si>
    <r>
      <t>F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  <r>
      <rPr>
        <vertAlign val="subscript"/>
        <sz val="9"/>
        <rFont val="Times New Roman"/>
        <family val="1"/>
        <charset val="204"/>
      </rPr>
      <t>ГТ</t>
    </r>
    <r>
      <rPr>
        <sz val="9"/>
        <rFont val="Times New Roman"/>
        <family val="1"/>
        <charset val="204"/>
      </rPr>
      <t xml:space="preserve"> = </t>
    </r>
  </si>
  <si>
    <t>Топлина на изгорен природен газ в Газови Турбини</t>
  </si>
  <si>
    <t>Количество изгорен природен газ в Газови Турбини</t>
  </si>
  <si>
    <t>Топлина на допълнително изгорен природен газ в Котел Утилизатора</t>
  </si>
  <si>
    <t>Количество допълнително изгорен природен газ в Котел Утилизатора</t>
  </si>
  <si>
    <t>Водогрейни котли</t>
  </si>
  <si>
    <t>Работни часове на промишлен парен котел</t>
  </si>
  <si>
    <t>Разход на природен газ за водогреен котел</t>
  </si>
  <si>
    <t>Разход на мазут за водогреен котел</t>
  </si>
  <si>
    <t>Разход на газьол за водогреен котел</t>
  </si>
  <si>
    <r>
      <t>m</t>
    </r>
    <r>
      <rPr>
        <vertAlign val="superscript"/>
        <sz val="10"/>
        <rFont val="Times New Roman"/>
        <family val="1"/>
        <charset val="204"/>
      </rPr>
      <t>3</t>
    </r>
  </si>
  <si>
    <t>Разход на Мрежова вода преминала през водогреен котел</t>
  </si>
  <si>
    <t>Температура на Мрежова вода пред водогреен котел</t>
  </si>
  <si>
    <t>Температура на Мрежова вода след водогреен котел</t>
  </si>
  <si>
    <t>Произведена топлинна енергия от водогреен котел (измерена)</t>
  </si>
  <si>
    <t>Произведена топлинна енергия от ВК  = G вк * (t вк изх. - t вк вх.)/860</t>
  </si>
  <si>
    <r>
      <t>η</t>
    </r>
    <r>
      <rPr>
        <vertAlign val="subscript"/>
        <sz val="10"/>
        <rFont val="Times New Roman"/>
        <family val="1"/>
        <charset val="204"/>
      </rPr>
      <t xml:space="preserve"> ВК  </t>
    </r>
    <r>
      <rPr>
        <sz val="10"/>
        <rFont val="Times New Roman"/>
        <family val="1"/>
        <charset val="204"/>
      </rPr>
      <t xml:space="preserve">= </t>
    </r>
  </si>
  <si>
    <t>КПД на водогреен котел</t>
  </si>
  <si>
    <t xml:space="preserve">СРЕДЕН ТОПЛИНЕН ТОВАР на водогреен котел </t>
  </si>
  <si>
    <t>Промишлени парни котли</t>
  </si>
  <si>
    <t>Разход на природен газ за промишлен парен котел</t>
  </si>
  <si>
    <t>Разход на мазут за промишлен парен котел</t>
  </si>
  <si>
    <t>Разход на газьол за промишлен парен котел</t>
  </si>
  <si>
    <t>Разход на пара от промишлен парен котел</t>
  </si>
  <si>
    <t>Налягане на пара от промишлен парен котел</t>
  </si>
  <si>
    <t>Температура на пара от промишлен парен котел</t>
  </si>
  <si>
    <t>Температура на питателна вода за промишлен парен котел</t>
  </si>
  <si>
    <t>Произведена топлинна енергия от промишлен парен котел</t>
  </si>
  <si>
    <r>
      <t>η</t>
    </r>
    <r>
      <rPr>
        <vertAlign val="subscript"/>
        <sz val="10"/>
        <rFont val="Times New Roman"/>
        <family val="1"/>
        <charset val="204"/>
      </rPr>
      <t xml:space="preserve"> ППК  </t>
    </r>
    <r>
      <rPr>
        <sz val="10"/>
        <rFont val="Times New Roman"/>
        <family val="1"/>
        <charset val="204"/>
      </rPr>
      <t xml:space="preserve">= </t>
    </r>
  </si>
  <si>
    <t>КПД на промишлен парен котел</t>
  </si>
  <si>
    <t>СРЕДЕН ПАРОВ ТОВАР на промишлен парен котел</t>
  </si>
  <si>
    <t>ИНСТАЛАЦИИ ЗА КОМБИНИРАНО ПРОИЗВОДСТВО  В  ТЕЦ (ДВГ; ГТ)</t>
  </si>
  <si>
    <t>Година на изграждане</t>
  </si>
  <si>
    <t>Инсталирана електрическа мощност</t>
  </si>
  <si>
    <r>
      <t>η</t>
    </r>
    <r>
      <rPr>
        <vertAlign val="subscript"/>
        <sz val="10"/>
        <rFont val="Times New Roman"/>
        <family val="1"/>
        <charset val="204"/>
      </rPr>
      <t>е</t>
    </r>
    <r>
      <rPr>
        <sz val="10"/>
        <rFont val="Times New Roman"/>
        <family val="1"/>
        <charset val="204"/>
      </rPr>
      <t xml:space="preserve"> по паспорт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</si>
  <si>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r>
      <t>η</t>
    </r>
    <r>
      <rPr>
        <vertAlign val="subscript"/>
        <sz val="10"/>
        <rFont val="Times New Roman"/>
        <family val="1"/>
        <charset val="204"/>
      </rPr>
      <t>q</t>
    </r>
    <r>
      <rPr>
        <sz val="10"/>
        <rFont val="Times New Roman"/>
        <family val="1"/>
        <charset val="204"/>
      </rPr>
      <t xml:space="preserve"> по паспорт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</si>
  <si>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t>Работни часове на ДВГ (ГТ)</t>
  </si>
  <si>
    <t>B1 = B ДВГ</t>
  </si>
  <si>
    <t>Разход на природен газ за ДВГ (ГТ)</t>
  </si>
  <si>
    <r>
      <t>B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= B </t>
    </r>
    <r>
      <rPr>
        <vertAlign val="subscript"/>
        <sz val="10"/>
        <rFont val="Times New Roman"/>
        <family val="1"/>
        <charset val="204"/>
      </rPr>
      <t>доп. за КУ</t>
    </r>
    <r>
      <rPr>
        <sz val="10"/>
        <rFont val="Times New Roman"/>
        <family val="1"/>
        <charset val="204"/>
      </rPr>
      <t xml:space="preserve"> = </t>
    </r>
  </si>
  <si>
    <t>Разход на природен газ за допълнително изгаряне в Утилизатора (КУ)</t>
  </si>
  <si>
    <r>
      <t xml:space="preserve">E </t>
    </r>
    <r>
      <rPr>
        <vertAlign val="superscript"/>
        <sz val="10"/>
        <color indexed="12"/>
        <rFont val="Times New Roman"/>
        <family val="1"/>
        <charset val="204"/>
      </rPr>
      <t>бр.</t>
    </r>
    <r>
      <rPr>
        <sz val="10"/>
        <color indexed="12"/>
        <rFont val="Times New Roman"/>
        <family val="1"/>
        <charset val="204"/>
      </rPr>
      <t xml:space="preserve"> = </t>
    </r>
  </si>
  <si>
    <t>Произведена електрическа енергия от ДВГ (ГТ); бруто</t>
  </si>
  <si>
    <r>
      <t xml:space="preserve">Q </t>
    </r>
    <r>
      <rPr>
        <vertAlign val="superscript"/>
        <sz val="10"/>
        <color indexed="10"/>
        <rFont val="Times New Roman"/>
        <family val="1"/>
        <charset val="204"/>
      </rPr>
      <t>т</t>
    </r>
    <r>
      <rPr>
        <sz val="10"/>
        <color indexed="10"/>
        <rFont val="Times New Roman"/>
        <family val="1"/>
        <charset val="204"/>
      </rPr>
      <t xml:space="preserve"> = Q </t>
    </r>
    <r>
      <rPr>
        <vertAlign val="subscript"/>
        <sz val="10"/>
        <color indexed="10"/>
        <rFont val="Times New Roman"/>
        <family val="1"/>
        <charset val="204"/>
      </rPr>
      <t>ку</t>
    </r>
    <r>
      <rPr>
        <sz val="10"/>
        <color indexed="10"/>
        <rFont val="Times New Roman"/>
        <family val="1"/>
        <charset val="204"/>
      </rPr>
      <t xml:space="preserve"> = </t>
    </r>
  </si>
  <si>
    <t>Произведена топлинна енергия от Утилизатора (КУ)</t>
  </si>
  <si>
    <t xml:space="preserve">Средна електрическа мощност </t>
  </si>
  <si>
    <r>
      <t xml:space="preserve">F </t>
    </r>
    <r>
      <rPr>
        <vertAlign val="superscript"/>
        <sz val="10"/>
        <rFont val="Times New Roman"/>
        <family val="1"/>
        <charset val="204"/>
      </rPr>
      <t>T</t>
    </r>
    <r>
      <rPr>
        <sz val="10"/>
        <rFont val="Times New Roman"/>
        <family val="1"/>
        <charset val="204"/>
      </rPr>
      <t xml:space="preserve"> = F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+ F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=</t>
    </r>
  </si>
  <si>
    <t>Топлина на горивото за инсталацията</t>
  </si>
  <si>
    <r>
      <t>F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= </t>
    </r>
  </si>
  <si>
    <t>Топлина на горивото за ДВГ (ГТ)</t>
  </si>
  <si>
    <r>
      <t>F</t>
    </r>
    <r>
      <rPr>
        <vertAlign val="sub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= Fдоп. = Fнекомб.q = </t>
    </r>
  </si>
  <si>
    <t>Топлина на горивото за допълнително изгаряне в Утилизатора (КУ)</t>
  </si>
  <si>
    <r>
      <t xml:space="preserve">Q </t>
    </r>
    <r>
      <rPr>
        <vertAlign val="subscript"/>
        <sz val="10"/>
        <color indexed="10"/>
        <rFont val="Times New Roman"/>
        <family val="1"/>
        <charset val="204"/>
      </rPr>
      <t>некомб.</t>
    </r>
    <r>
      <rPr>
        <sz val="10"/>
        <color indexed="10"/>
        <rFont val="Times New Roman"/>
        <family val="1"/>
        <charset val="204"/>
      </rPr>
      <t xml:space="preserve"> = F</t>
    </r>
    <r>
      <rPr>
        <vertAlign val="subscript"/>
        <sz val="10"/>
        <color indexed="10"/>
        <rFont val="Times New Roman"/>
        <family val="1"/>
        <charset val="204"/>
      </rPr>
      <t>2</t>
    </r>
    <r>
      <rPr>
        <sz val="10"/>
        <color indexed="10"/>
        <rFont val="Times New Roman"/>
        <family val="1"/>
        <charset val="204"/>
      </rPr>
      <t xml:space="preserve"> * η</t>
    </r>
    <r>
      <rPr>
        <vertAlign val="subscript"/>
        <sz val="10"/>
        <color indexed="10"/>
        <rFont val="Times New Roman"/>
        <family val="1"/>
        <charset val="204"/>
      </rPr>
      <t xml:space="preserve">некомб.q </t>
    </r>
    <r>
      <rPr>
        <sz val="10"/>
        <color indexed="10"/>
        <rFont val="Times New Roman"/>
        <family val="1"/>
        <charset val="204"/>
      </rPr>
      <t>=</t>
    </r>
  </si>
  <si>
    <t>Некомбинирана топлинна енергия от  инсталацията</t>
  </si>
  <si>
    <r>
      <t xml:space="preserve">Q комб.=Q </t>
    </r>
    <r>
      <rPr>
        <vertAlign val="superscript"/>
        <sz val="9"/>
        <color indexed="10"/>
        <rFont val="Times New Roman"/>
        <family val="1"/>
        <charset val="204"/>
      </rPr>
      <t>т</t>
    </r>
    <r>
      <rPr>
        <sz val="9"/>
        <color indexed="10"/>
        <rFont val="Times New Roman"/>
        <family val="1"/>
        <charset val="204"/>
      </rPr>
      <t xml:space="preserve"> - Q некомб.= </t>
    </r>
  </si>
  <si>
    <t>Комбинирана топлинна енергия от  инсталацията</t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</si>
  <si>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 xml:space="preserve"> общо  </t>
    </r>
    <r>
      <rPr>
        <b/>
        <sz val="10"/>
        <rFont val="Times New Roman"/>
        <family val="1"/>
        <charset val="204"/>
      </rPr>
      <t>=</t>
    </r>
  </si>
  <si>
    <r>
      <t xml:space="preserve">η </t>
    </r>
    <r>
      <rPr>
        <vertAlign val="subscript"/>
        <sz val="10"/>
        <rFont val="Times New Roman"/>
        <family val="1"/>
        <charset val="204"/>
      </rPr>
      <t>некомб</t>
    </r>
    <r>
      <rPr>
        <sz val="10"/>
        <rFont val="Times New Roman"/>
        <family val="1"/>
        <charset val="204"/>
      </rPr>
      <t>.</t>
    </r>
    <r>
      <rPr>
        <vertAlign val="subscript"/>
        <sz val="10"/>
        <rFont val="Times New Roman"/>
        <family val="1"/>
        <charset val="204"/>
      </rPr>
      <t>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</si>
  <si>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r>
      <t xml:space="preserve">σ </t>
    </r>
    <r>
      <rPr>
        <b/>
        <vertAlign val="subscript"/>
        <sz val="10"/>
        <rFont val="Times New Roman"/>
        <family val="1"/>
        <charset val="204"/>
      </rPr>
      <t>реж.</t>
    </r>
    <r>
      <rPr>
        <b/>
        <sz val="10"/>
        <rFont val="Times New Roman"/>
        <family val="1"/>
        <charset val="204"/>
      </rPr>
      <t xml:space="preserve"> = </t>
    </r>
  </si>
  <si>
    <t>Комбинирана електрическа енергия от  инсталацията</t>
  </si>
  <si>
    <t>Некомбинирана електрическа енергия от  инсталацията</t>
  </si>
  <si>
    <t>Топлина на горивото за некомбинирана електрическа енергия</t>
  </si>
  <si>
    <r>
      <t>Fкомб. = F</t>
    </r>
    <r>
      <rPr>
        <vertAlign val="superscript"/>
        <sz val="7"/>
        <rFont val="Times New Roman"/>
        <family val="1"/>
        <charset val="204"/>
      </rPr>
      <t>Т</t>
    </r>
    <r>
      <rPr>
        <sz val="7"/>
        <rFont val="Times New Roman"/>
        <family val="1"/>
        <charset val="204"/>
      </rPr>
      <t>-Fнекомб.е - Fнекомб.q =</t>
    </r>
  </si>
  <si>
    <t>Топлина на горивото за комбинирана електрическа и топлинна енергия</t>
  </si>
  <si>
    <r>
      <t>η</t>
    </r>
    <r>
      <rPr>
        <vertAlign val="subscript"/>
        <sz val="10"/>
        <rFont val="Times New Roman"/>
        <family val="1"/>
        <charset val="204"/>
      </rPr>
      <t>е</t>
    </r>
    <r>
      <rPr>
        <vertAlign val="superscript"/>
        <sz val="10"/>
        <rFont val="Times New Roman"/>
        <family val="1"/>
        <charset val="204"/>
      </rPr>
      <t>кец</t>
    </r>
    <r>
      <rPr>
        <sz val="10"/>
        <rFont val="Times New Roman"/>
        <family val="1"/>
        <charset val="204"/>
      </rPr>
      <t xml:space="preserve"> =  </t>
    </r>
  </si>
  <si>
    <t>Референтна стойност за разделно производство на електрическа енергия</t>
  </si>
  <si>
    <r>
      <t>η</t>
    </r>
    <r>
      <rPr>
        <vertAlign val="subscript"/>
        <sz val="10"/>
        <rFont val="Times New Roman"/>
        <family val="1"/>
        <charset val="204"/>
      </rPr>
      <t>q</t>
    </r>
    <r>
      <rPr>
        <vertAlign val="superscript"/>
        <sz val="10"/>
        <rFont val="Times New Roman"/>
        <family val="1"/>
        <charset val="204"/>
      </rPr>
      <t xml:space="preserve">оц </t>
    </r>
    <r>
      <rPr>
        <sz val="10"/>
        <rFont val="Times New Roman"/>
        <family val="1"/>
        <charset val="204"/>
      </rPr>
      <t xml:space="preserve">=  </t>
    </r>
  </si>
  <si>
    <t>Референтна стойност за разделно производство на топлинна енергия</t>
  </si>
  <si>
    <r>
      <t xml:space="preserve">η </t>
    </r>
    <r>
      <rPr>
        <vertAlign val="subscript"/>
        <sz val="10"/>
        <rFont val="Times New Roman"/>
        <family val="1"/>
        <charset val="204"/>
      </rPr>
      <t>комб. 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</si>
  <si>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r>
      <t xml:space="preserve">η </t>
    </r>
    <r>
      <rPr>
        <vertAlign val="subscript"/>
        <sz val="10"/>
        <rFont val="Times New Roman"/>
        <family val="1"/>
        <charset val="204"/>
      </rPr>
      <t>комб. q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</si>
  <si>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t>Обща енергиина ефективност на използване на горивото (като критерии)</t>
  </si>
  <si>
    <t>Обща енергиина ефективност на използването на горивото</t>
  </si>
  <si>
    <r>
      <t xml:space="preserve"> η</t>
    </r>
    <r>
      <rPr>
        <vertAlign val="subscript"/>
        <sz val="10"/>
        <rFont val="Times New Roman"/>
        <family val="1"/>
        <charset val="204"/>
      </rPr>
      <t xml:space="preserve">некомб.q </t>
    </r>
    <r>
      <rPr>
        <sz val="10"/>
        <rFont val="Times New Roman"/>
        <family val="1"/>
        <charset val="204"/>
      </rPr>
      <t xml:space="preserve"> =  η</t>
    </r>
    <r>
      <rPr>
        <vertAlign val="subscript"/>
        <sz val="10"/>
        <rFont val="Times New Roman"/>
        <family val="1"/>
        <charset val="204"/>
      </rPr>
      <t xml:space="preserve">ку  </t>
    </r>
    <r>
      <rPr>
        <sz val="10"/>
        <rFont val="Times New Roman"/>
        <family val="1"/>
        <charset val="204"/>
      </rPr>
      <t>= 90 %</t>
    </r>
  </si>
  <si>
    <t>Икономия на използваното гориво (като критерии)</t>
  </si>
  <si>
    <t>Икономия на използваното гориво (фактическо)</t>
  </si>
  <si>
    <t>Упътване</t>
  </si>
  <si>
    <t>В страница "ГОДИНА" се попълват:</t>
  </si>
  <si>
    <t>1.1.</t>
  </si>
  <si>
    <t>ОБЩА ИНФОРМАЦИЯ</t>
  </si>
  <si>
    <t>с  ДВГ</t>
  </si>
  <si>
    <t>ТИП гориво за ГТ</t>
  </si>
  <si>
    <t>Газообразно</t>
  </si>
  <si>
    <t>ВИД гориво за ГТ</t>
  </si>
  <si>
    <t>Природен газ</t>
  </si>
  <si>
    <t>&lt; 0,4 kV</t>
  </si>
  <si>
    <t>1.2.</t>
  </si>
  <si>
    <t>ИНФОРМАЦИЯ ЗА  ИНСТАЛАЦИИ ЗА КОМБИНИРАНО ПРОИЗВОДСТВО  В  ТЕЦ</t>
  </si>
  <si>
    <t>ДВГ-1</t>
  </si>
  <si>
    <t>ДВГ-2</t>
  </si>
  <si>
    <t>ДВГ-3</t>
  </si>
  <si>
    <t>ДВГ-4</t>
  </si>
  <si>
    <t>В страници от "1" до "12" се попълват:</t>
  </si>
  <si>
    <t>2.1.</t>
  </si>
  <si>
    <t>Количествата гориво за всеки вид съоръжения за съответния месец</t>
  </si>
  <si>
    <t>F1 за ДВГ</t>
  </si>
  <si>
    <t>2.2.</t>
  </si>
  <si>
    <t>Долна работна калоричност на всеки вид гориво (средно месечна)</t>
  </si>
  <si>
    <r>
      <t>kcal/nm</t>
    </r>
    <r>
      <rPr>
        <vertAlign val="superscript"/>
        <sz val="10"/>
        <rFont val="Times New Roman"/>
        <family val="1"/>
      </rPr>
      <t>3</t>
    </r>
  </si>
  <si>
    <t>2.3.</t>
  </si>
  <si>
    <t>ВК-1</t>
  </si>
  <si>
    <t>ВК-2</t>
  </si>
  <si>
    <t>ВК-3</t>
  </si>
  <si>
    <t>ВК-4</t>
  </si>
  <si>
    <t>2.4.</t>
  </si>
  <si>
    <t>ППК-1</t>
  </si>
  <si>
    <t>ППК-2</t>
  </si>
  <si>
    <t>ППК-3</t>
  </si>
  <si>
    <t>ППК-4</t>
  </si>
  <si>
    <t>2.5.</t>
  </si>
  <si>
    <t>ПОКАЗАТЕЛИ  ЗА  РАБОТАТА  НА  ИНСТАЛАЦИИ ЗА КОМБИНИРАНО ПРОИЗВ.  В  ТЕЦ</t>
  </si>
  <si>
    <t>B1 = B ДВГ =</t>
  </si>
  <si>
    <t>2.6.</t>
  </si>
  <si>
    <t>2.7.</t>
  </si>
  <si>
    <t>Електрическа енергия за собствени нужди на централата (ТЕЦ)</t>
  </si>
  <si>
    <t>за подгряване на ДОБАВЪЧНА ВОДА и деаерация</t>
  </si>
  <si>
    <t>за …………………</t>
  </si>
  <si>
    <t>КОЛИЧЕСТВО ВОДНА ПАРА</t>
  </si>
  <si>
    <t>от заг.</t>
  </si>
  <si>
    <t>*</t>
  </si>
  <si>
    <r>
      <t xml:space="preserve">ПОПЪЛВА СЕ </t>
    </r>
    <r>
      <rPr>
        <b/>
        <u/>
        <sz val="10"/>
        <color indexed="8"/>
        <rFont val="Times New Roman"/>
        <family val="1"/>
      </rPr>
      <t>САМО</t>
    </r>
    <r>
      <rPr>
        <sz val="10"/>
        <color indexed="8"/>
        <rFont val="Times New Roman"/>
        <family val="1"/>
      </rPr>
      <t xml:space="preserve"> за месец </t>
    </r>
    <r>
      <rPr>
        <b/>
        <u/>
        <sz val="10"/>
        <color indexed="8"/>
        <rFont val="Times New Roman"/>
        <family val="1"/>
      </rPr>
      <t>ЯНУАРИ</t>
    </r>
    <r>
      <rPr>
        <sz val="10"/>
        <color indexed="8"/>
        <rFont val="Times New Roman"/>
        <family val="1"/>
      </rPr>
      <t xml:space="preserve"> и за месец </t>
    </r>
    <r>
      <rPr>
        <b/>
        <u/>
        <sz val="10"/>
        <color indexed="8"/>
        <rFont val="Times New Roman"/>
        <family val="1"/>
      </rPr>
      <t>ДЕКЕМВРИ</t>
    </r>
    <r>
      <rPr>
        <b/>
        <sz val="10"/>
        <color indexed="8"/>
        <rFont val="Times New Roman"/>
        <family val="1"/>
      </rPr>
      <t xml:space="preserve"> </t>
    </r>
  </si>
  <si>
    <t>В страница "ПТД" се попълват заедно с месец ДЕКЕМВРИ за цялата ГОДИНА:</t>
  </si>
  <si>
    <t>3.1.</t>
  </si>
  <si>
    <t>Бизнес плана</t>
  </si>
  <si>
    <t>3.2.</t>
  </si>
  <si>
    <t>За централата (ТЕЦ)</t>
  </si>
  <si>
    <t>Цена на горивата</t>
  </si>
  <si>
    <t xml:space="preserve">    * природен газ</t>
  </si>
  <si>
    <t xml:space="preserve">    * мазут</t>
  </si>
  <si>
    <t xml:space="preserve">    * газьол</t>
  </si>
  <si>
    <t xml:space="preserve">    * въглища</t>
  </si>
  <si>
    <t>1.7.1.</t>
  </si>
  <si>
    <t>Количество гориво за - ел. енергия (условно), в т.ч. (натурално):</t>
  </si>
  <si>
    <t>4.1.</t>
  </si>
  <si>
    <t>Загуби на водна пара и кондензат</t>
  </si>
  <si>
    <t>4.2.</t>
  </si>
  <si>
    <t>Разход на добавъчна вода за цикъла (обезсолена вода)</t>
  </si>
  <si>
    <t>6.</t>
  </si>
  <si>
    <t>Пълен отопляем обем, в т.ч.:</t>
  </si>
  <si>
    <t>6.1.</t>
  </si>
  <si>
    <t>Пълен отопляем обем на потребители в СЕС</t>
  </si>
  <si>
    <t>6.1.1.</t>
  </si>
  <si>
    <t>вкл. Пълен отопляем обем на битовите потребители в СЕС</t>
  </si>
  <si>
    <t>6.2.</t>
  </si>
  <si>
    <t>Пълен отопляем обем - всички останали извън СЕС</t>
  </si>
  <si>
    <t>7.</t>
  </si>
  <si>
    <t>Потребители (абонати) в т.ч.:</t>
  </si>
  <si>
    <t>7.1.</t>
  </si>
  <si>
    <t>в СЕС</t>
  </si>
  <si>
    <t>7.2.</t>
  </si>
  <si>
    <t>Потребители на топлинна енергия за БИТА</t>
  </si>
  <si>
    <t>8.</t>
  </si>
  <si>
    <t>Абонатни станции в т.ч.:</t>
  </si>
  <si>
    <t>8.1.</t>
  </si>
  <si>
    <t>Собственост на преносното предприятие</t>
  </si>
  <si>
    <t>8.2.1.</t>
  </si>
  <si>
    <t>Абонатни станции - пластинчати</t>
  </si>
  <si>
    <t>8.2.2.</t>
  </si>
  <si>
    <t>Абонатни станции - кожухотръбни</t>
  </si>
  <si>
    <t>8.3.1.</t>
  </si>
  <si>
    <t>Абонатни станции - директни</t>
  </si>
  <si>
    <t>8.3.2.</t>
  </si>
  <si>
    <t>Абонатни станции - индиректни</t>
  </si>
  <si>
    <t>8.4.</t>
  </si>
  <si>
    <t>Абонатни станции за СЕС в т.ч.:</t>
  </si>
  <si>
    <t>8.5.</t>
  </si>
  <si>
    <t>без регулиране на потреблението на топлинна енергия</t>
  </si>
  <si>
    <t>8.6.</t>
  </si>
  <si>
    <t>Абонатни станции за изкупуване - всичко</t>
  </si>
  <si>
    <t>8.7.</t>
  </si>
  <si>
    <t>Абонатни станции изкупени през годината</t>
  </si>
  <si>
    <t>10.</t>
  </si>
  <si>
    <t>Средна численост на персонала в дружеството</t>
  </si>
  <si>
    <t>10.1.</t>
  </si>
  <si>
    <t>Средна численост на персонала в топлоизточниците</t>
  </si>
  <si>
    <t>10.2.</t>
  </si>
  <si>
    <t>Средна численост на персонала в преноса</t>
  </si>
  <si>
    <t>10.3.</t>
  </si>
  <si>
    <t>Средна численост на персонала в управлението</t>
  </si>
  <si>
    <t>Режимен фактор на инсталацията</t>
  </si>
  <si>
    <t>Енергиина ефективност на некомбинирана топлинна енергия от разделно производство</t>
  </si>
  <si>
    <t>Енергиина ефективност на комбинирана електрическа енергия от  инсталацията</t>
  </si>
  <si>
    <t>Енергиина ефективност на комбинирана топлинна енергия от  инсталацията</t>
  </si>
  <si>
    <t>Енергиина ефективност на некомбинирана електрическа енергия от  разделно производство</t>
  </si>
  <si>
    <t>Енергиина ефективност на ДВГ (ГТ) за производство на електрическа енергия фактическа</t>
  </si>
  <si>
    <r>
      <t>η</t>
    </r>
    <r>
      <rPr>
        <vertAlign val="subscript"/>
        <sz val="10"/>
        <rFont val="Times New Roman"/>
        <family val="1"/>
        <charset val="204"/>
      </rPr>
      <t>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фактическа  </t>
    </r>
    <r>
      <rPr>
        <sz val="10"/>
        <rFont val="Times New Roman"/>
        <family val="1"/>
        <charset val="204"/>
      </rPr>
      <t>=</t>
    </r>
  </si>
  <si>
    <t>Енергиина ефективност на ДВГ (ГТ) за производство на топлинна енергия по паспорт</t>
  </si>
  <si>
    <t>Енергиина ефективност на ДВГ (ГТ) за производство на електрическа енергия по паспорт</t>
  </si>
  <si>
    <t>от ............................</t>
  </si>
  <si>
    <t>Стойност</t>
  </si>
  <si>
    <t>Корекция на Ref-E към 15 °С</t>
  </si>
  <si>
    <t>I. Хармонизирани референтни стойности на ефективност за разделно производство на електрическа енергия</t>
  </si>
  <si>
    <t>Вид гориво</t>
  </si>
  <si>
    <r>
      <t xml:space="preserve">                                           </t>
    </r>
    <r>
      <rPr>
        <sz val="8"/>
        <color indexed="8"/>
        <rFont val="Times New Roman"/>
        <family val="1"/>
        <charset val="204"/>
      </rPr>
      <t>Година на изграждане</t>
    </r>
    <r>
      <rPr>
        <sz val="10"/>
        <color indexed="8"/>
        <rFont val="Times New Roman"/>
        <family val="1"/>
        <charset val="204"/>
      </rPr>
      <t xml:space="preserve"> Гориво</t>
    </r>
  </si>
  <si>
    <t>Твърдо</t>
  </si>
  <si>
    <t>Антрацитни въглища/кокс</t>
  </si>
  <si>
    <t>Лигнит/лигнитни брикети</t>
  </si>
  <si>
    <t>Торф/торфени брикети</t>
  </si>
  <si>
    <t>Дървесни горива</t>
  </si>
  <si>
    <t>Биомаса от селското стопанство</t>
  </si>
  <si>
    <t>Биоразградими (битови) отпадъци</t>
  </si>
  <si>
    <t>Невъзобновяеми (битови и производствени отпадъци)</t>
  </si>
  <si>
    <t>Нефтоносен шист</t>
  </si>
  <si>
    <t>Течно</t>
  </si>
  <si>
    <t>Нефт (газьол и остатъчен горивен нефтен продукт), LPG</t>
  </si>
  <si>
    <t>Биогорива</t>
  </si>
  <si>
    <t>Биоразградими отпадъци</t>
  </si>
  <si>
    <t>Невъзобновяеми отпадъци</t>
  </si>
  <si>
    <t>Пречистен газ/въглерод</t>
  </si>
  <si>
    <t>Биогаз</t>
  </si>
  <si>
    <t>Коксов газ, високопещен газ, друг отпаден газ, оползотворена отпадна топлина</t>
  </si>
  <si>
    <t>Забележка. Хармонизираните референтни стойности на ефективност за разделно производство на електрическа енергия са основани на нетна топлотворна стойност и стандартни условия по ISO (15° C температура на обкръжаващата среда, 1,013 бара налягане, 60% относителна влажност).</t>
  </si>
  <si>
    <t xml:space="preserve">II. Хармонизирани референтни стойности на ефективност за разделно производство на топлинна енергия </t>
  </si>
  <si>
    <t>Гориво</t>
  </si>
  <si>
    <t>Пара/топла вода(*)</t>
  </si>
  <si>
    <t>Директно използване(**) на изгорели газове</t>
  </si>
  <si>
    <t>Антрацитни въглища / кокс</t>
  </si>
  <si>
    <t>Лигнит / лигнитни брикети</t>
  </si>
  <si>
    <t>Торф / торфени брикети</t>
  </si>
  <si>
    <t>Биоразградими ( битови) отпадъци</t>
  </si>
  <si>
    <t>Невъзобновяеми ( битови и производствени отпадъци)</t>
  </si>
  <si>
    <t xml:space="preserve">   </t>
  </si>
  <si>
    <t xml:space="preserve">  </t>
  </si>
  <si>
    <t>(*) Трябва да се намали с цели пет процентни пункта изпускането на пара, когато държавите членки, които прилагат член 12, параграф 2 от Директива 2004/8/ЕО, вземат предвид образуването на конденз, в изчисленията на изпусканията при комбинираното използване на електроенергия.</t>
  </si>
  <si>
    <t xml:space="preserve">(**) Стойностите, приложими за директно отделяната топлина, трябва да бъдат използвани, ако температурата е 250° C или по-висока. </t>
  </si>
  <si>
    <t>Забележка. Хармонизираните референтни стойности на ефективност за разделно производство на топлинна енергия са основани на нетна топлотворна стойност и стандартни условия по ISO (15° C температура на обкръжаващата среда, 1,013 бара налягане, 60% относителна влажност).</t>
  </si>
  <si>
    <t xml:space="preserve">III. Определяне на климатични зони за прилагането на хармонизирани референтни стойности на ефективност за разделното производство на електрическа енергия </t>
  </si>
  <si>
    <t>1. Коригиращи фактори във връзка със средните климатични условия</t>
  </si>
  <si>
    <t>Корекцията във връзка с температурата на околната среда е основана на разликата между средната годишна температура в държава членка и стандартните условия по ISO (15°C). Корекцията ще бъде, както следва:</t>
  </si>
  <si>
    <t>намаление на ефективността от 0,1 процентни пункта за всеки градус над 15°C;</t>
  </si>
  <si>
    <t>увеличение на ефективността от 0,1 процентни пункта за всеки градус под 15°C.</t>
  </si>
  <si>
    <t>Пример:</t>
  </si>
  <si>
    <t>Когато средната годишна температура е 10°C, референтната стойност на инсталация за комбинирано производство следва да се увеличи с 0,5 процентни пункта.</t>
  </si>
  <si>
    <t>2. Метод за определяне на климатични зони</t>
  </si>
  <si>
    <t>Границите на всяка климатична зона се състоят от изотерми (в цели градуси по Целзий) от средните годишни температури на обкръжаващата среда, които се различават най-малко с 4°C. Температурната разлика между средните годишни температури на обкръжаващата среда, прилагани в съседни климатични зони, е най-малко 4°C.</t>
  </si>
  <si>
    <t>Средната годишна температура на обкръжаващата среда на място A е 12°C, а на място Б - 6°C. Разликата е повече от 5°C. Въвеждат се две климатични зони, разделени от изотермата 9°C, като по този начин се създава една климатична зона между изотермите 9°C и 13°C със средна годишна температура на обкръжаващата среда 11°C и друга климатична зона между изотермите 5°C и 9°C със средна годишна температура на обкръжаващата среда 7°C.</t>
  </si>
  <si>
    <t>IV. Коригиращи фактори за избегнати загуби от мрежата за прилагането на хармонизирани референтни стойности на ефективността за разделно производство на електрическа енергия</t>
  </si>
  <si>
    <t>Напрежение</t>
  </si>
  <si>
    <t>За електрическа енергия, подавана към мрежата</t>
  </si>
  <si>
    <t>За електрическа енергия, потребявана на площадката</t>
  </si>
  <si>
    <t>&gt; 200 kV</t>
  </si>
  <si>
    <t>100 - 200 kV</t>
  </si>
  <si>
    <t>50 - 100 kV</t>
  </si>
  <si>
    <t xml:space="preserve">0,4 - 50 kV </t>
  </si>
  <si>
    <t xml:space="preserve">&lt; 0,4 kV </t>
  </si>
  <si>
    <t>Инсталация за комбинирано производство с електрическа мощност 100 kW с бутален двигател, който работи на природен газ, произвежда електрическа енергия 380 V. От тази електроенергия 85% се използва за лични нужди и 15% се подава към мрежата. Централата е изградена през 1999 г. Средната температура на обкръжаващата среда е 15°C (така че не е необходима климатична корекция).</t>
  </si>
  <si>
    <t>В съответствие с т. I хармонизираната референтна стойност на ефективността за природен газ от 1999 г. е 51,1%. След корекцията във връзка със загубите от мрежата получената референтна стойност на ефективността за отделно производство на електроенергия в тази инсталация за комбинирано производство ще бъде (въз основа на средната претеглена стойност на факторите в това приложение):</t>
  </si>
  <si>
    <t>dvg</t>
  </si>
  <si>
    <r>
      <t>ОБЩО  F</t>
    </r>
    <r>
      <rPr>
        <vertAlign val="superscript"/>
        <sz val="8"/>
        <color indexed="8"/>
        <rFont val="Times New Roman"/>
        <family val="1"/>
      </rPr>
      <t>TЕЦ</t>
    </r>
  </si>
  <si>
    <r>
      <t xml:space="preserve">Е </t>
    </r>
    <r>
      <rPr>
        <vertAlign val="subscript"/>
        <sz val="8"/>
        <color indexed="8"/>
        <rFont val="Times New Roman"/>
        <family val="1"/>
      </rPr>
      <t>СН ТЕЦ</t>
    </r>
  </si>
  <si>
    <t>ПРОИЗВЕДЕНА ЕЛ. ЕНЕРГИЯ (ЕЕ) от ТЕЦ</t>
  </si>
  <si>
    <t>ВЕКП - високоефективно комбинирано произв.</t>
  </si>
  <si>
    <t>Общо ЕЕ /бруто/</t>
  </si>
  <si>
    <r>
      <t xml:space="preserve">ЕЕ от ВЕКП </t>
    </r>
    <r>
      <rPr>
        <sz val="6"/>
        <color indexed="12"/>
        <rFont val="Times New Roman"/>
        <family val="1"/>
        <charset val="204"/>
      </rPr>
      <t>/бруто/</t>
    </r>
  </si>
  <si>
    <t>ИЗНЕСЕНА ИЗВЪН ПЛОЩАДКАТА НА ТЕЦ ЕЛЕКТРИЧЕСКА ЕНЕРГИЯ ПО ПОКАЗАНИЯ НА  ИЗМЕРВАТЕЛЕН УРЕД :</t>
  </si>
  <si>
    <t>ЕЕ от Не-ВЕКП</t>
  </si>
  <si>
    <r>
      <t>ЕЕ</t>
    </r>
    <r>
      <rPr>
        <vertAlign val="subscript"/>
        <sz val="10"/>
        <color indexed="8"/>
        <rFont val="Times New Roman"/>
        <family val="1"/>
        <charset val="204"/>
      </rPr>
      <t xml:space="preserve"> соб.потр.(филиал)</t>
    </r>
  </si>
  <si>
    <t>По електромер</t>
  </si>
  <si>
    <r>
      <t xml:space="preserve">ЕЕ </t>
    </r>
    <r>
      <rPr>
        <vertAlign val="subscript"/>
        <sz val="10"/>
        <color indexed="8"/>
        <rFont val="Times New Roman"/>
        <family val="1"/>
      </rPr>
      <t>закуп. за произв.</t>
    </r>
  </si>
  <si>
    <r>
      <rPr>
        <sz val="10"/>
        <color indexed="45"/>
        <rFont val="Times New Roman"/>
        <family val="1"/>
        <charset val="204"/>
      </rPr>
      <t>←</t>
    </r>
    <r>
      <rPr>
        <sz val="10"/>
        <color indexed="45"/>
        <rFont val="Times New Roman"/>
        <family val="1"/>
      </rPr>
      <t>Фактор мрежа</t>
    </r>
    <r>
      <rPr>
        <sz val="10"/>
        <color indexed="45"/>
        <rFont val="Times New Roman"/>
        <family val="1"/>
        <charset val="204"/>
      </rPr>
      <t>→</t>
    </r>
  </si>
  <si>
    <r>
      <t xml:space="preserve">ЕЕ от ВЕКП </t>
    </r>
    <r>
      <rPr>
        <sz val="6"/>
        <color indexed="12"/>
        <rFont val="Times New Roman"/>
        <family val="1"/>
        <charset val="204"/>
      </rPr>
      <t>/нето/</t>
    </r>
  </si>
  <si>
    <t>←</t>
  </si>
  <si>
    <t>→</t>
  </si>
  <si>
    <t>За периода:</t>
  </si>
  <si>
    <r>
      <rPr>
        <b/>
        <sz val="10"/>
        <rFont val="Times New Roman"/>
        <family val="1"/>
        <charset val="204"/>
      </rPr>
      <t>η</t>
    </r>
    <r>
      <rPr>
        <b/>
        <vertAlign val="subscript"/>
        <sz val="10"/>
        <rFont val="Times New Roman"/>
        <family val="1"/>
        <charset val="204"/>
      </rPr>
      <t xml:space="preserve"> общо</t>
    </r>
    <r>
      <rPr>
        <b/>
        <sz val="12"/>
        <rFont val="Times New Roman"/>
        <family val="1"/>
        <charset val="204"/>
      </rPr>
      <t xml:space="preserve">  </t>
    </r>
    <r>
      <rPr>
        <b/>
        <sz val="8"/>
        <rFont val="Times New Roman"/>
        <family val="1"/>
        <charset val="204"/>
      </rPr>
      <t>по чл. 4, ал. 1 =</t>
    </r>
  </si>
  <si>
    <r>
      <t xml:space="preserve">ТОПЛ. ЕНЕРГ. ВЪРНАТ КОНДЕНЗАТ - ВХОД ТЕЦ </t>
    </r>
    <r>
      <rPr>
        <sz val="7"/>
        <color indexed="8"/>
        <rFont val="Calibri"/>
        <family val="2"/>
        <charset val="204"/>
      </rPr>
      <t>[</t>
    </r>
    <r>
      <rPr>
        <sz val="7.7"/>
        <color indexed="8"/>
        <rFont val="Times New Roman"/>
        <family val="1"/>
        <charset val="204"/>
      </rPr>
      <t>MWh</t>
    </r>
    <r>
      <rPr>
        <sz val="7.7"/>
        <color indexed="8"/>
        <rFont val="Calibri"/>
        <family val="2"/>
        <charset val="204"/>
      </rPr>
      <t>]</t>
    </r>
  </si>
  <si>
    <r>
      <t xml:space="preserve">іΠ </t>
    </r>
    <r>
      <rPr>
        <vertAlign val="subscript"/>
        <sz val="9"/>
        <color indexed="8"/>
        <rFont val="Calibri"/>
        <family val="2"/>
        <charset val="204"/>
      </rPr>
      <t>ВЪР. КОНД.</t>
    </r>
    <r>
      <rPr>
        <sz val="9"/>
        <color indexed="8"/>
        <rFont val="Calibri"/>
        <family val="2"/>
        <charset val="204"/>
      </rPr>
      <t xml:space="preserve"> =</t>
    </r>
  </si>
  <si>
    <r>
      <t xml:space="preserve">Върнат кондензат от потребителите - НА ВХОД ТЕЦ </t>
    </r>
    <r>
      <rPr>
        <sz val="8"/>
        <color indexed="8"/>
        <rFont val="Calibri"/>
        <family val="2"/>
        <charset val="204"/>
      </rPr>
      <t>[t]</t>
    </r>
  </si>
  <si>
    <r>
      <t xml:space="preserve"> </t>
    </r>
    <r>
      <rPr>
        <sz val="8"/>
        <color indexed="12"/>
        <rFont val="Times New Roman"/>
        <family val="1"/>
        <charset val="204"/>
      </rPr>
      <t>Задължително попълване - виж падащите менюта</t>
    </r>
  </si>
  <si>
    <r>
      <t>Коригиращи фактори за избегнати загуби от мрежата -</t>
    </r>
    <r>
      <rPr>
        <sz val="9"/>
        <color indexed="12"/>
        <rFont val="Times New Roman"/>
        <family val="1"/>
        <charset val="204"/>
      </rPr>
      <t xml:space="preserve"> виж падащите менюта</t>
    </r>
    <r>
      <rPr>
        <sz val="9"/>
        <color indexed="8"/>
        <rFont val="Times New Roman"/>
        <family val="1"/>
      </rPr>
      <t xml:space="preserve"> в клетки: M66, AC66, AI66, AO66 и </t>
    </r>
    <r>
      <rPr>
        <sz val="9"/>
        <color indexed="12"/>
        <rFont val="Times New Roman"/>
        <family val="1"/>
        <charset val="204"/>
      </rPr>
      <t>напиши правилния номер</t>
    </r>
  </si>
  <si>
    <r>
      <t>kJ/nm</t>
    </r>
    <r>
      <rPr>
        <vertAlign val="superscript"/>
        <sz val="9"/>
        <rFont val="Times New Roman"/>
        <family val="1"/>
        <charset val="204"/>
      </rPr>
      <t>3</t>
    </r>
  </si>
  <si>
    <r>
      <t>E</t>
    </r>
    <r>
      <rPr>
        <vertAlign val="subscript"/>
        <sz val="10"/>
        <rFont val="Times New Roman"/>
        <family val="1"/>
      </rPr>
      <t xml:space="preserve"> некомб.</t>
    </r>
    <r>
      <rPr>
        <sz val="10"/>
        <rFont val="Times New Roman"/>
        <family val="1"/>
      </rPr>
      <t xml:space="preserve"> = </t>
    </r>
  </si>
  <si>
    <r>
      <t>F</t>
    </r>
    <r>
      <rPr>
        <vertAlign val="subscript"/>
        <sz val="10"/>
        <rFont val="Times New Roman"/>
        <family val="1"/>
        <charset val="204"/>
      </rPr>
      <t xml:space="preserve"> некомб.е</t>
    </r>
    <r>
      <rPr>
        <sz val="10"/>
        <rFont val="Times New Roman"/>
        <family val="1"/>
      </rPr>
      <t xml:space="preserve"> = </t>
    </r>
  </si>
  <si>
    <r>
      <t>Q</t>
    </r>
    <r>
      <rPr>
        <vertAlign val="subscript"/>
        <sz val="9"/>
        <color indexed="10"/>
        <rFont val="Times New Roman"/>
        <family val="1"/>
      </rPr>
      <t xml:space="preserve"> комб.</t>
    </r>
    <r>
      <rPr>
        <sz val="9"/>
        <color indexed="10"/>
        <rFont val="Times New Roman"/>
        <family val="1"/>
      </rPr>
      <t xml:space="preserve"> = Q </t>
    </r>
    <r>
      <rPr>
        <vertAlign val="superscript"/>
        <sz val="9"/>
        <color indexed="10"/>
        <rFont val="Times New Roman"/>
        <family val="1"/>
      </rPr>
      <t>т</t>
    </r>
    <r>
      <rPr>
        <sz val="9"/>
        <color indexed="10"/>
        <rFont val="Times New Roman"/>
        <family val="1"/>
      </rPr>
      <t xml:space="preserve"> - Q</t>
    </r>
    <r>
      <rPr>
        <vertAlign val="subscript"/>
        <sz val="9"/>
        <color indexed="10"/>
        <rFont val="Times New Roman"/>
        <family val="1"/>
      </rPr>
      <t xml:space="preserve"> некомб. </t>
    </r>
    <r>
      <rPr>
        <sz val="9"/>
        <color indexed="10"/>
        <rFont val="Times New Roman"/>
        <family val="1"/>
      </rPr>
      <t xml:space="preserve">= </t>
    </r>
  </si>
  <si>
    <r>
      <t xml:space="preserve">Q </t>
    </r>
    <r>
      <rPr>
        <vertAlign val="subscript"/>
        <sz val="9"/>
        <color indexed="10"/>
        <rFont val="Times New Roman"/>
        <family val="1"/>
        <charset val="204"/>
      </rPr>
      <t>некомб.</t>
    </r>
    <r>
      <rPr>
        <sz val="9"/>
        <color indexed="10"/>
        <rFont val="Times New Roman"/>
        <family val="1"/>
        <charset val="204"/>
      </rPr>
      <t xml:space="preserve"> = F</t>
    </r>
    <r>
      <rPr>
        <vertAlign val="subscript"/>
        <sz val="9"/>
        <color indexed="10"/>
        <rFont val="Times New Roman"/>
        <family val="1"/>
        <charset val="204"/>
      </rPr>
      <t>2</t>
    </r>
    <r>
      <rPr>
        <sz val="9"/>
        <color indexed="10"/>
        <rFont val="Times New Roman"/>
        <family val="1"/>
        <charset val="204"/>
      </rPr>
      <t xml:space="preserve"> * η</t>
    </r>
    <r>
      <rPr>
        <vertAlign val="subscript"/>
        <sz val="9"/>
        <color indexed="10"/>
        <rFont val="Times New Roman"/>
        <family val="1"/>
        <charset val="204"/>
      </rPr>
      <t xml:space="preserve">некомб.q </t>
    </r>
    <r>
      <rPr>
        <sz val="9"/>
        <color indexed="10"/>
        <rFont val="Times New Roman"/>
        <family val="1"/>
        <charset val="204"/>
      </rPr>
      <t>=</t>
    </r>
  </si>
  <si>
    <r>
      <t>F</t>
    </r>
    <r>
      <rPr>
        <vertAlign val="subscript"/>
        <sz val="9"/>
        <rFont val="Times New Roman"/>
        <family val="1"/>
        <charset val="204"/>
      </rPr>
      <t>2</t>
    </r>
    <r>
      <rPr>
        <sz val="9"/>
        <rFont val="Times New Roman"/>
        <family val="1"/>
      </rPr>
      <t xml:space="preserve"> = F</t>
    </r>
    <r>
      <rPr>
        <vertAlign val="subscript"/>
        <sz val="9"/>
        <rFont val="Times New Roman"/>
        <family val="1"/>
        <charset val="204"/>
      </rPr>
      <t xml:space="preserve"> доп.</t>
    </r>
    <r>
      <rPr>
        <sz val="9"/>
        <rFont val="Times New Roman"/>
        <family val="1"/>
      </rPr>
      <t xml:space="preserve"> = F</t>
    </r>
    <r>
      <rPr>
        <vertAlign val="subscript"/>
        <sz val="9"/>
        <rFont val="Times New Roman"/>
        <family val="1"/>
        <charset val="204"/>
      </rPr>
      <t xml:space="preserve"> некомб.q</t>
    </r>
    <r>
      <rPr>
        <sz val="9"/>
        <rFont val="Times New Roman"/>
        <family val="1"/>
      </rPr>
      <t xml:space="preserve"> = </t>
    </r>
  </si>
  <si>
    <r>
      <t>F</t>
    </r>
    <r>
      <rPr>
        <vertAlign val="subscript"/>
        <sz val="8"/>
        <rFont val="Times New Roman"/>
        <family val="1"/>
      </rPr>
      <t>комб.</t>
    </r>
    <r>
      <rPr>
        <sz val="8"/>
        <rFont val="Times New Roman"/>
        <family val="1"/>
      </rPr>
      <t>=F</t>
    </r>
    <r>
      <rPr>
        <vertAlign val="superscript"/>
        <sz val="8"/>
        <rFont val="Times New Roman"/>
        <family val="1"/>
      </rPr>
      <t>Т</t>
    </r>
    <r>
      <rPr>
        <sz val="8"/>
        <rFont val="Times New Roman"/>
        <family val="1"/>
      </rPr>
      <t>-F</t>
    </r>
    <r>
      <rPr>
        <vertAlign val="subscript"/>
        <sz val="8"/>
        <rFont val="Times New Roman"/>
        <family val="1"/>
      </rPr>
      <t>некомб.е</t>
    </r>
    <r>
      <rPr>
        <sz val="8"/>
        <rFont val="Times New Roman"/>
        <family val="1"/>
      </rPr>
      <t>-F</t>
    </r>
    <r>
      <rPr>
        <vertAlign val="subscript"/>
        <sz val="8"/>
        <rFont val="Times New Roman"/>
        <family val="1"/>
      </rPr>
      <t xml:space="preserve">некомб.q </t>
    </r>
    <r>
      <rPr>
        <sz val="8"/>
        <rFont val="Times New Roman"/>
        <family val="1"/>
      </rPr>
      <t>=</t>
    </r>
  </si>
  <si>
    <t xml:space="preserve">Въвеждане в експлоатация </t>
  </si>
  <si>
    <r>
      <t>НЕ</t>
    </r>
    <r>
      <rPr>
        <sz val="7"/>
        <rFont val="Times New Roman"/>
        <family val="1"/>
      </rPr>
      <t>КОМБИНИРАНА ТОПЛИННА ЕНЕРГИЯ С ВОДНА ПАРА</t>
    </r>
  </si>
  <si>
    <r>
      <t xml:space="preserve">η </t>
    </r>
    <r>
      <rPr>
        <b/>
        <vertAlign val="subscript"/>
        <sz val="10"/>
        <color indexed="12"/>
        <rFont val="Times New Roman"/>
        <family val="1"/>
      </rPr>
      <t xml:space="preserve"> общо  </t>
    </r>
    <r>
      <rPr>
        <b/>
        <sz val="10"/>
        <color indexed="12"/>
        <rFont val="Times New Roman"/>
        <family val="1"/>
      </rPr>
      <t>=</t>
    </r>
  </si>
  <si>
    <r>
      <t>E</t>
    </r>
    <r>
      <rPr>
        <b/>
        <vertAlign val="subscript"/>
        <sz val="10"/>
        <color indexed="12"/>
        <rFont val="Times New Roman"/>
        <family val="1"/>
        <charset val="204"/>
      </rPr>
      <t xml:space="preserve"> комб.</t>
    </r>
    <r>
      <rPr>
        <b/>
        <sz val="10"/>
        <color indexed="12"/>
        <rFont val="Times New Roman"/>
        <family val="1"/>
        <charset val="204"/>
      </rPr>
      <t xml:space="preserve"> = </t>
    </r>
  </si>
  <si>
    <r>
      <t>ΔF</t>
    </r>
    <r>
      <rPr>
        <b/>
        <vertAlign val="subscript"/>
        <sz val="10"/>
        <color indexed="12"/>
        <rFont val="Times New Roman"/>
        <family val="1"/>
        <charset val="204"/>
      </rPr>
      <t xml:space="preserve"> фактическо</t>
    </r>
    <r>
      <rPr>
        <b/>
        <sz val="10"/>
        <color indexed="12"/>
        <rFont val="Times New Roman"/>
        <family val="1"/>
      </rPr>
      <t xml:space="preserve"> = </t>
    </r>
  </si>
  <si>
    <t>КОЛИЧЕСТВО ВОДНА ПАРА в т.ч.:</t>
  </si>
  <si>
    <t xml:space="preserve"> от Добавъчна вода (подпитка)</t>
  </si>
  <si>
    <t>ТОПЛИННА  ЕНЕРГИЯ С ГОРЕЩА ВОДА в т.ч.:</t>
  </si>
  <si>
    <t>ДОПЪЛНИТЕЛНИ ДАННИ ЗА ПЕРИОДА:</t>
  </si>
  <si>
    <t>/................................... /</t>
  </si>
  <si>
    <t>Изп. Директор / Управител:</t>
  </si>
  <si>
    <t>Собственост на ЕСО</t>
  </si>
  <si>
    <t>Собственост на ЕРП</t>
  </si>
  <si>
    <t>Директни електропро- води по чл. 119, ал. 2</t>
  </si>
  <si>
    <t xml:space="preserve">Сума на ЕЕ по чл. 162, ал. 1 </t>
  </si>
  <si>
    <t>ТЕЦ "……………………... "</t>
  </si>
  <si>
    <t>"……………………………..." (ЕООД, ООД, АД, ЕАД)</t>
  </si>
  <si>
    <t>20.. г.</t>
  </si>
  <si>
    <t>Q д/р течно =</t>
  </si>
  <si>
    <t>Q д/р водород =</t>
  </si>
  <si>
    <t>Q д/р пр.газ =</t>
  </si>
  <si>
    <t xml:space="preserve">Q д/р твър. = </t>
  </si>
  <si>
    <t>F(В1) прир.газ</t>
  </si>
  <si>
    <t>F(В1) водород</t>
  </si>
  <si>
    <r>
      <t>F течно Q</t>
    </r>
    <r>
      <rPr>
        <vertAlign val="subscript"/>
        <sz val="10"/>
        <color indexed="8"/>
        <rFont val="Times New Roman"/>
        <family val="1"/>
        <charset val="204"/>
      </rPr>
      <t>вк/ппк</t>
    </r>
  </si>
  <si>
    <r>
      <t>F твър. Q</t>
    </r>
    <r>
      <rPr>
        <vertAlign val="subscript"/>
        <sz val="10"/>
        <color indexed="8"/>
        <rFont val="Times New Roman"/>
        <family val="1"/>
        <charset val="204"/>
      </rPr>
      <t>вк/ппк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</si>
</sst>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mmmm"/>
    <numFmt numFmtId="165" formatCode="0&quot; г.&quot;"/>
    <numFmt numFmtId="166" formatCode="&quot;месец - &quot;mm"/>
    <numFmt numFmtId="167" formatCode="#,##0.0"/>
    <numFmt numFmtId="168" formatCode="0.0"/>
    <numFmt numFmtId="169" formatCode="#,##0.000"/>
    <numFmt numFmtId="170" formatCode="&quot;ОБЩО = &quot;0.00%"/>
    <numFmt numFmtId="171" formatCode="&quot;ВСИЧКО = &quot;0.00%"/>
    <numFmt numFmtId="172" formatCode="#,##0.000&quot; MWh&quot;"/>
    <numFmt numFmtId="173" formatCode="&quot;Е сн тец = &quot;#,##0.000&quot; MWh&quot;"/>
    <numFmt numFmtId="174" formatCode="&quot;ДОПЪЛНИТЕЛНИ ДАННИ ЗА  &quot;0&quot; г.&quot;"/>
    <numFmt numFmtId="175" formatCode="0.0%"/>
    <numFmt numFmtId="176" formatCode="0.000"/>
    <numFmt numFmtId="177" formatCode="&quot;iп = &quot;0.0"/>
    <numFmt numFmtId="178" formatCode="#,##0&quot; t&quot;"/>
    <numFmt numFmtId="179" formatCode="&quot;diп = Dп/Qп = &quot;#,##0.0"/>
    <numFmt numFmtId="180" formatCode="0.0&quot; °C&quot;"/>
    <numFmt numFmtId="181" formatCode="0.0000"/>
    <numFmt numFmtId="182" formatCode="#,##0&quot; MWh&quot;"/>
    <numFmt numFmtId="183" formatCode="0&quot; г.  и по-рано&quot;"/>
    <numFmt numFmtId="184" formatCode="0&quot; г. - 2011 г.&quot;"/>
  </numFmts>
  <fonts count="111">
    <font>
      <sz val="10"/>
      <color theme="1"/>
      <name val="Times New Roman"/>
      <family val="2"/>
      <charset val="204"/>
    </font>
    <font>
      <sz val="10"/>
      <color indexed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vertAlign val="subscript"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vertAlign val="superscript"/>
      <sz val="10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vertAlign val="subscript"/>
      <sz val="10"/>
      <name val="Times New Roman"/>
      <family val="1"/>
    </font>
    <font>
      <sz val="9"/>
      <name val="Times New Roman"/>
      <family val="1"/>
    </font>
    <font>
      <sz val="10"/>
      <color indexed="12"/>
      <name val="Times New Roman"/>
      <family val="1"/>
    </font>
    <font>
      <vertAlign val="superscript"/>
      <sz val="10"/>
      <color indexed="12"/>
      <name val="Times New Roman"/>
      <family val="1"/>
    </font>
    <font>
      <sz val="10"/>
      <color indexed="10"/>
      <name val="Times New Roman"/>
      <family val="1"/>
    </font>
    <font>
      <vertAlign val="superscript"/>
      <sz val="10"/>
      <color indexed="10"/>
      <name val="Times New Roman"/>
      <family val="1"/>
    </font>
    <font>
      <vertAlign val="subscript"/>
      <sz val="10"/>
      <color indexed="10"/>
      <name val="Times New Roman"/>
      <family val="1"/>
    </font>
    <font>
      <b/>
      <sz val="8"/>
      <color indexed="8"/>
      <name val="Times New Roman"/>
      <family val="1"/>
    </font>
    <font>
      <sz val="9"/>
      <color indexed="8"/>
      <name val="Times New Roman"/>
      <family val="1"/>
    </font>
    <font>
      <sz val="7"/>
      <color indexed="8"/>
      <name val="Times New Roman"/>
      <family val="1"/>
    </font>
    <font>
      <sz val="10"/>
      <name val="Timok"/>
    </font>
    <font>
      <sz val="7"/>
      <name val="Times New Roman"/>
      <family val="1"/>
    </font>
    <font>
      <b/>
      <u/>
      <sz val="8"/>
      <name val="Times New Roman"/>
      <family val="1"/>
    </font>
    <font>
      <u/>
      <sz val="11"/>
      <color indexed="12"/>
      <name val="Calibri"/>
      <family val="2"/>
    </font>
    <font>
      <u/>
      <sz val="11"/>
      <color indexed="12"/>
      <name val="Times New Roman"/>
      <family val="1"/>
    </font>
    <font>
      <b/>
      <vertAlign val="subscript"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2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sz val="20"/>
      <color indexed="8"/>
      <name val="Times New Roman"/>
      <family val="1"/>
    </font>
    <font>
      <vertAlign val="superscript"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sz val="8"/>
      <color indexed="10"/>
      <name val="Times New Roman"/>
      <family val="1"/>
    </font>
    <font>
      <sz val="10"/>
      <color indexed="10"/>
      <name val="Times New Roman"/>
      <family val="1"/>
      <charset val="204"/>
    </font>
    <font>
      <vertAlign val="subscript"/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vertAlign val="superscript"/>
      <sz val="10"/>
      <color indexed="12"/>
      <name val="Times New Roman"/>
      <family val="1"/>
      <charset val="204"/>
    </font>
    <font>
      <vertAlign val="superscript"/>
      <sz val="10"/>
      <color indexed="10"/>
      <name val="Times New Roman"/>
      <family val="1"/>
      <charset val="204"/>
    </font>
    <font>
      <sz val="9"/>
      <color indexed="10"/>
      <name val="Times New Roman"/>
      <family val="1"/>
      <charset val="204"/>
    </font>
    <font>
      <vertAlign val="superscript"/>
      <sz val="9"/>
      <color indexed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b/>
      <u/>
      <sz val="10"/>
      <color indexed="8"/>
      <name val="Times New Roman"/>
      <family val="1"/>
    </font>
    <font>
      <sz val="10"/>
      <color indexed="55"/>
      <name val="Times New Roman"/>
      <family val="1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</font>
    <font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b/>
      <sz val="9"/>
      <name val="Times New Roman"/>
      <family val="1"/>
    </font>
    <font>
      <sz val="6"/>
      <color indexed="12"/>
      <name val="Times New Roman"/>
      <family val="1"/>
      <charset val="204"/>
    </font>
    <font>
      <b/>
      <sz val="7.5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45"/>
      <name val="Times New Roman"/>
      <family val="1"/>
      <charset val="204"/>
    </font>
    <font>
      <sz val="10"/>
      <color indexed="45"/>
      <name val="Times New Roman"/>
      <family val="1"/>
    </font>
    <font>
      <sz val="9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sz val="7.7"/>
      <color indexed="8"/>
      <name val="Times New Roman"/>
      <family val="1"/>
      <charset val="204"/>
    </font>
    <font>
      <sz val="7.7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vertAlign val="subscript"/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Times New Roman"/>
      <family val="2"/>
      <charset val="204"/>
    </font>
    <font>
      <sz val="8"/>
      <color indexed="12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10"/>
      <name val="Times New Roman"/>
      <family val="1"/>
    </font>
    <font>
      <vertAlign val="subscript"/>
      <sz val="9"/>
      <color indexed="10"/>
      <name val="Times New Roman"/>
      <family val="1"/>
    </font>
    <font>
      <vertAlign val="superscript"/>
      <sz val="9"/>
      <color indexed="10"/>
      <name val="Times New Roman"/>
      <family val="1"/>
    </font>
    <font>
      <vertAlign val="subscript"/>
      <sz val="9"/>
      <color indexed="10"/>
      <name val="Times New Roman"/>
      <family val="1"/>
      <charset val="204"/>
    </font>
    <font>
      <vertAlign val="subscript"/>
      <sz val="8"/>
      <name val="Times New Roman"/>
      <family val="1"/>
    </font>
    <font>
      <b/>
      <u/>
      <sz val="7"/>
      <name val="Times New Roman"/>
      <family val="1"/>
    </font>
    <font>
      <b/>
      <vertAlign val="subscript"/>
      <sz val="10"/>
      <color indexed="12"/>
      <name val="Times New Roman"/>
      <family val="1"/>
    </font>
    <font>
      <b/>
      <sz val="10"/>
      <color indexed="12"/>
      <name val="Times New Roman"/>
      <family val="1"/>
      <charset val="204"/>
    </font>
    <font>
      <b/>
      <vertAlign val="subscript"/>
      <sz val="10"/>
      <color indexed="12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0"/>
      <name val="Times New Roman"/>
      <family val="1"/>
    </font>
    <font>
      <sz val="9"/>
      <color rgb="FF0000FF"/>
      <name val="Times New Roman"/>
      <family val="1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0000FF"/>
      <name val="Times New Roman"/>
      <family val="1"/>
      <charset val="204"/>
    </font>
    <font>
      <sz val="8"/>
      <color rgb="FF0000FF"/>
      <name val="Times New Roman"/>
      <family val="1"/>
    </font>
    <font>
      <sz val="8"/>
      <color rgb="FF0000FF"/>
      <name val="Times New Roman"/>
      <family val="2"/>
      <charset val="204"/>
    </font>
    <font>
      <sz val="10"/>
      <color rgb="FFFF99CC"/>
      <name val="Times New Roman"/>
      <family val="1"/>
      <charset val="204"/>
    </font>
    <font>
      <sz val="10"/>
      <color rgb="FFFF99CC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99CC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theme="4" tint="0.59996337778862885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double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64"/>
      </bottom>
      <diagonal/>
    </border>
    <border>
      <left/>
      <right/>
      <top style="thin">
        <color indexed="59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59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 style="double">
        <color indexed="64"/>
      </top>
      <bottom style="thin">
        <color indexed="59"/>
      </bottom>
      <diagonal/>
    </border>
    <border>
      <left/>
      <right/>
      <top style="double">
        <color indexed="64"/>
      </top>
      <bottom style="thin">
        <color indexed="59"/>
      </bottom>
      <diagonal/>
    </border>
    <border>
      <left/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59"/>
      </top>
      <bottom style="medium">
        <color indexed="64"/>
      </bottom>
      <diagonal/>
    </border>
    <border>
      <left/>
      <right/>
      <top style="thin">
        <color indexed="59"/>
      </top>
      <bottom style="medium">
        <color indexed="64"/>
      </bottom>
      <diagonal/>
    </border>
    <border>
      <left/>
      <right style="medium">
        <color indexed="64"/>
      </right>
      <top style="thin">
        <color indexed="59"/>
      </top>
      <bottom style="medium">
        <color indexed="64"/>
      </bottom>
      <diagonal/>
    </border>
    <border diagonalUp="1" diagonalDown="1"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 style="thin">
        <color indexed="59"/>
      </diagonal>
    </border>
    <border diagonalUp="1" diagonalDown="1">
      <left style="thin">
        <color indexed="59"/>
      </left>
      <right style="thin">
        <color indexed="59"/>
      </right>
      <top/>
      <bottom style="thin">
        <color indexed="59"/>
      </bottom>
      <diagonal style="thin">
        <color indexed="59"/>
      </diagonal>
    </border>
    <border>
      <left/>
      <right/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32" fillId="0" borderId="0"/>
    <xf numFmtId="0" fontId="25" fillId="0" borderId="0"/>
    <xf numFmtId="9" fontId="65" fillId="0" borderId="0" applyFont="0" applyFill="0" applyBorder="0" applyAlignment="0" applyProtection="0"/>
  </cellStyleXfs>
  <cellXfs count="56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169" fontId="2" fillId="2" borderId="2" xfId="0" applyNumberFormat="1" applyFont="1" applyFill="1" applyBorder="1" applyAlignment="1" applyProtection="1">
      <alignment horizontal="right" vertical="center"/>
      <protection hidden="1"/>
    </xf>
    <xf numFmtId="169" fontId="2" fillId="2" borderId="3" xfId="0" applyNumberFormat="1" applyFont="1" applyFill="1" applyBorder="1" applyAlignment="1" applyProtection="1">
      <alignment horizontal="right" vertical="center"/>
      <protection hidden="1"/>
    </xf>
    <xf numFmtId="169" fontId="2" fillId="2" borderId="4" xfId="0" applyNumberFormat="1" applyFont="1" applyFill="1" applyBorder="1" applyAlignment="1" applyProtection="1">
      <alignment horizontal="right" vertical="center"/>
      <protection hidden="1"/>
    </xf>
    <xf numFmtId="0" fontId="31" fillId="0" borderId="0" xfId="0" applyFont="1"/>
    <xf numFmtId="0" fontId="31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43" fillId="0" borderId="0" xfId="0" applyFont="1"/>
    <xf numFmtId="0" fontId="45" fillId="0" borderId="5" xfId="0" applyFont="1" applyBorder="1" applyProtection="1">
      <protection hidden="1"/>
    </xf>
    <xf numFmtId="0" fontId="45" fillId="0" borderId="0" xfId="0" applyFont="1" applyBorder="1" applyProtection="1">
      <protection hidden="1"/>
    </xf>
    <xf numFmtId="0" fontId="31" fillId="0" borderId="0" xfId="0" applyFont="1" applyBorder="1" applyProtection="1">
      <protection hidden="1"/>
    </xf>
    <xf numFmtId="0" fontId="45" fillId="0" borderId="0" xfId="0" applyFont="1" applyProtection="1">
      <protection hidden="1"/>
    </xf>
    <xf numFmtId="0" fontId="50" fillId="2" borderId="1" xfId="0" applyFont="1" applyFill="1" applyBorder="1" applyAlignment="1" applyProtection="1">
      <alignment horizontal="center" vertical="center"/>
      <protection hidden="1"/>
    </xf>
    <xf numFmtId="0" fontId="44" fillId="2" borderId="1" xfId="0" applyFont="1" applyFill="1" applyBorder="1" applyAlignment="1" applyProtection="1">
      <alignment horizontal="center" vertical="center"/>
      <protection hidden="1"/>
    </xf>
    <xf numFmtId="1" fontId="44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63" fillId="0" borderId="0" xfId="0" applyFont="1" applyAlignment="1" applyProtection="1">
      <alignment horizontal="center" vertical="top"/>
      <protection hidden="1"/>
    </xf>
    <xf numFmtId="0" fontId="63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horizontal="center" vertical="top"/>
      <protection hidden="1"/>
    </xf>
    <xf numFmtId="0" fontId="13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right"/>
      <protection hidden="1"/>
    </xf>
    <xf numFmtId="1" fontId="1" fillId="0" borderId="2" xfId="0" applyNumberFormat="1" applyFont="1" applyFill="1" applyBorder="1" applyAlignment="1" applyProtection="1">
      <alignment horizontal="center" vertical="center"/>
      <protection hidden="1"/>
    </xf>
    <xf numFmtId="1" fontId="1" fillId="0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6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horizontal="left" vertical="center"/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169" fontId="1" fillId="0" borderId="0" xfId="0" applyNumberFormat="1" applyFon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49" fontId="2" fillId="2" borderId="6" xfId="3" applyNumberFormat="1" applyFont="1" applyFill="1" applyBorder="1" applyAlignment="1" applyProtection="1">
      <alignment horizontal="right" vertical="center"/>
      <protection hidden="1"/>
    </xf>
    <xf numFmtId="0" fontId="2" fillId="2" borderId="6" xfId="3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69" fontId="2" fillId="2" borderId="4" xfId="0" applyNumberFormat="1" applyFont="1" applyFill="1" applyBorder="1" applyAlignment="1" applyProtection="1">
      <alignment horizontal="right" vertical="center"/>
    </xf>
    <xf numFmtId="169" fontId="2" fillId="2" borderId="3" xfId="0" applyNumberFormat="1" applyFont="1" applyFill="1" applyBorder="1" applyAlignment="1" applyProtection="1">
      <alignment horizontal="right" vertical="center"/>
    </xf>
    <xf numFmtId="169" fontId="2" fillId="2" borderId="2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9" fillId="0" borderId="0" xfId="1" applyNumberFormat="1" applyFont="1" applyFill="1" applyBorder="1" applyAlignment="1" applyProtection="1">
      <alignment vertical="center"/>
    </xf>
    <xf numFmtId="0" fontId="67" fillId="0" borderId="0" xfId="0" applyFont="1" applyAlignment="1" applyProtection="1">
      <alignment vertical="center"/>
    </xf>
    <xf numFmtId="0" fontId="67" fillId="0" borderId="0" xfId="0" applyFont="1" applyAlignment="1">
      <alignment vertical="center"/>
    </xf>
    <xf numFmtId="0" fontId="66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1" fillId="0" borderId="0" xfId="0" applyFont="1" applyAlignment="1" applyProtection="1">
      <alignment vertical="center"/>
    </xf>
    <xf numFmtId="0" fontId="3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99" fillId="0" borderId="0" xfId="0" applyFont="1"/>
    <xf numFmtId="0" fontId="99" fillId="5" borderId="0" xfId="0" applyFont="1" applyFill="1" applyBorder="1" applyAlignment="1">
      <alignment vertical="center" wrapText="1"/>
    </xf>
    <xf numFmtId="0" fontId="99" fillId="5" borderId="6" xfId="0" applyFont="1" applyFill="1" applyBorder="1" applyAlignment="1">
      <alignment horizontal="center" vertical="center" wrapText="1"/>
    </xf>
    <xf numFmtId="0" fontId="99" fillId="5" borderId="7" xfId="0" applyFont="1" applyFill="1" applyBorder="1" applyAlignment="1">
      <alignment vertical="center" wrapText="1"/>
    </xf>
    <xf numFmtId="183" fontId="100" fillId="5" borderId="6" xfId="0" applyNumberFormat="1" applyFont="1" applyFill="1" applyBorder="1" applyAlignment="1">
      <alignment horizontal="center" vertical="center" wrapText="1"/>
    </xf>
    <xf numFmtId="165" fontId="99" fillId="5" borderId="6" xfId="0" applyNumberFormat="1" applyFont="1" applyFill="1" applyBorder="1" applyAlignment="1">
      <alignment horizontal="center" vertical="center" wrapText="1"/>
    </xf>
    <xf numFmtId="184" fontId="99" fillId="5" borderId="6" xfId="0" applyNumberFormat="1" applyFont="1" applyFill="1" applyBorder="1" applyAlignment="1">
      <alignment horizontal="center" vertical="center" wrapText="1"/>
    </xf>
    <xf numFmtId="0" fontId="99" fillId="5" borderId="8" xfId="0" applyFont="1" applyFill="1" applyBorder="1" applyAlignment="1">
      <alignment vertical="center" wrapText="1"/>
    </xf>
    <xf numFmtId="0" fontId="99" fillId="5" borderId="6" xfId="0" applyFont="1" applyFill="1" applyBorder="1" applyAlignment="1">
      <alignment vertical="center" wrapText="1"/>
    </xf>
    <xf numFmtId="0" fontId="99" fillId="5" borderId="0" xfId="0" applyFont="1" applyFill="1" applyAlignment="1">
      <alignment horizontal="center" vertical="center" wrapText="1"/>
    </xf>
    <xf numFmtId="0" fontId="99" fillId="0" borderId="0" xfId="0" applyFont="1" applyAlignment="1">
      <alignment vertical="center" wrapText="1"/>
    </xf>
    <xf numFmtId="0" fontId="99" fillId="5" borderId="0" xfId="0" applyFont="1" applyFill="1" applyAlignment="1">
      <alignment horizontal="left" vertical="center" wrapText="1"/>
    </xf>
    <xf numFmtId="0" fontId="99" fillId="5" borderId="8" xfId="0" applyFont="1" applyFill="1" applyBorder="1" applyAlignment="1">
      <alignment horizontal="center" vertical="center" wrapText="1"/>
    </xf>
    <xf numFmtId="0" fontId="99" fillId="5" borderId="0" xfId="0" applyFont="1" applyFill="1" applyAlignment="1">
      <alignment vertical="center" wrapText="1"/>
    </xf>
    <xf numFmtId="176" fontId="99" fillId="5" borderId="6" xfId="0" applyNumberFormat="1" applyFont="1" applyFill="1" applyBorder="1" applyAlignment="1">
      <alignment vertical="center" wrapText="1"/>
    </xf>
    <xf numFmtId="0" fontId="99" fillId="5" borderId="9" xfId="0" applyFont="1" applyFill="1" applyBorder="1" applyAlignment="1">
      <alignment vertical="center" wrapText="1"/>
    </xf>
    <xf numFmtId="0" fontId="0" fillId="6" borderId="0" xfId="0" applyFill="1" applyAlignment="1" applyProtection="1">
      <alignment vertical="center"/>
    </xf>
    <xf numFmtId="0" fontId="1" fillId="6" borderId="0" xfId="0" applyFont="1" applyFill="1" applyAlignment="1" applyProtection="1">
      <alignment vertical="center"/>
    </xf>
    <xf numFmtId="0" fontId="23" fillId="2" borderId="1" xfId="0" applyFont="1" applyFill="1" applyBorder="1" applyAlignment="1" applyProtection="1">
      <alignment horizontal="center" vertical="center"/>
    </xf>
    <xf numFmtId="0" fontId="3" fillId="0" borderId="0" xfId="0" applyFont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31" fillId="0" borderId="0" xfId="0" applyFont="1" applyBorder="1"/>
    <xf numFmtId="0" fontId="31" fillId="0" borderId="10" xfId="0" applyFont="1" applyBorder="1"/>
    <xf numFmtId="0" fontId="31" fillId="0" borderId="11" xfId="0" applyFont="1" applyBorder="1"/>
    <xf numFmtId="0" fontId="23" fillId="0" borderId="0" xfId="2" applyFont="1" applyFill="1" applyBorder="1" applyAlignment="1" applyProtection="1">
      <alignment vertical="center" wrapText="1"/>
    </xf>
    <xf numFmtId="0" fontId="31" fillId="0" borderId="0" xfId="0" applyFont="1" applyAlignment="1">
      <alignment horizontal="center"/>
    </xf>
    <xf numFmtId="0" fontId="31" fillId="0" borderId="12" xfId="0" applyFont="1" applyBorder="1"/>
    <xf numFmtId="172" fontId="1" fillId="0" borderId="0" xfId="0" applyNumberFormat="1" applyFont="1" applyFill="1" applyBorder="1" applyAlignment="1" applyProtection="1">
      <alignment vertical="center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vertical="center"/>
    </xf>
    <xf numFmtId="0" fontId="0" fillId="7" borderId="6" xfId="0" applyFill="1" applyBorder="1" applyProtection="1">
      <protection locked="0"/>
    </xf>
    <xf numFmtId="1" fontId="1" fillId="7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182" fontId="1" fillId="0" borderId="0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75" fontId="1" fillId="0" borderId="0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1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hidden="1"/>
    </xf>
    <xf numFmtId="164" fontId="1" fillId="2" borderId="4" xfId="0" applyNumberFormat="1" applyFont="1" applyFill="1" applyBorder="1" applyAlignment="1" applyProtection="1">
      <alignment horizontal="center" vertical="center"/>
      <protection hidden="1"/>
    </xf>
    <xf numFmtId="165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righ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  <xf numFmtId="0" fontId="1" fillId="0" borderId="2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65" fontId="2" fillId="0" borderId="1" xfId="0" applyNumberFormat="1" applyFont="1" applyFill="1" applyBorder="1" applyAlignment="1" applyProtection="1">
      <alignment horizontal="center" vertical="center"/>
      <protection hidden="1"/>
    </xf>
    <xf numFmtId="0" fontId="64" fillId="3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13" xfId="0" applyFont="1" applyFill="1" applyBorder="1" applyAlignment="1" applyProtection="1">
      <alignment horizontal="left" vertical="center"/>
      <protection hidden="1"/>
    </xf>
    <xf numFmtId="180" fontId="1" fillId="2" borderId="13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169" fontId="2" fillId="0" borderId="1" xfId="0" applyNumberFormat="1" applyFont="1" applyFill="1" applyBorder="1" applyAlignment="1" applyProtection="1">
      <alignment horizontal="right" vertical="center"/>
      <protection hidden="1"/>
    </xf>
    <xf numFmtId="3" fontId="1" fillId="0" borderId="1" xfId="0" applyNumberFormat="1" applyFont="1" applyFill="1" applyBorder="1" applyAlignment="1" applyProtection="1">
      <alignment horizontal="right" vertical="center"/>
      <protection hidden="1"/>
    </xf>
    <xf numFmtId="1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1" xfId="0" applyNumberFormat="1" applyFont="1" applyFill="1" applyBorder="1" applyAlignment="1" applyProtection="1">
      <alignment horizontal="right" vertical="center"/>
      <protection hidden="1"/>
    </xf>
    <xf numFmtId="169" fontId="2" fillId="2" borderId="1" xfId="0" applyNumberFormat="1" applyFont="1" applyFill="1" applyBorder="1" applyAlignment="1" applyProtection="1">
      <alignment horizontal="right" vertical="center"/>
      <protection hidden="1"/>
    </xf>
    <xf numFmtId="180" fontId="1" fillId="0" borderId="1" xfId="0" applyNumberFormat="1" applyFont="1" applyBorder="1" applyAlignment="1" applyProtection="1">
      <alignment horizontal="center" vertical="center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hidden="1"/>
    </xf>
    <xf numFmtId="0" fontId="6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3" fontId="1" fillId="2" borderId="1" xfId="0" applyNumberFormat="1" applyFont="1" applyFill="1" applyBorder="1" applyAlignment="1" applyProtection="1">
      <alignment horizontal="right" vertical="center"/>
      <protection hidden="1"/>
    </xf>
    <xf numFmtId="0" fontId="14" fillId="2" borderId="1" xfId="0" applyFont="1" applyFill="1" applyBorder="1" applyAlignment="1" applyProtection="1">
      <alignment horizontal="right" vertical="center"/>
      <protection hidden="1"/>
    </xf>
    <xf numFmtId="3" fontId="2" fillId="2" borderId="1" xfId="0" applyNumberFormat="1" applyFont="1" applyFill="1" applyBorder="1" applyAlignment="1" applyProtection="1">
      <alignment horizontal="right" vertical="center"/>
      <protection hidden="1"/>
    </xf>
    <xf numFmtId="3" fontId="2" fillId="0" borderId="1" xfId="0" applyNumberFormat="1" applyFont="1" applyFill="1" applyBorder="1" applyAlignment="1" applyProtection="1">
      <alignment horizontal="right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167" fontId="2" fillId="0" borderId="1" xfId="0" applyNumberFormat="1" applyFont="1" applyFill="1" applyBorder="1" applyAlignment="1" applyProtection="1">
      <alignment horizontal="right" vertical="center"/>
      <protection hidden="1"/>
    </xf>
    <xf numFmtId="167" fontId="2" fillId="2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14" xfId="0" applyFont="1" applyFill="1" applyBorder="1" applyAlignment="1" applyProtection="1">
      <alignment horizontal="right" vertical="center"/>
      <protection hidden="1"/>
    </xf>
    <xf numFmtId="0" fontId="12" fillId="2" borderId="1" xfId="0" applyFont="1" applyFill="1" applyBorder="1" applyAlignment="1" applyProtection="1">
      <alignment horizontal="right" vertical="center"/>
      <protection hidden="1"/>
    </xf>
    <xf numFmtId="172" fontId="2" fillId="0" borderId="1" xfId="0" applyNumberFormat="1" applyFont="1" applyFill="1" applyBorder="1" applyAlignment="1" applyProtection="1">
      <alignment horizontal="right" vertical="center"/>
      <protection hidden="1"/>
    </xf>
    <xf numFmtId="172" fontId="1" fillId="2" borderId="1" xfId="0" applyNumberFormat="1" applyFont="1" applyFill="1" applyBorder="1" applyAlignment="1" applyProtection="1">
      <alignment horizontal="right" vertical="center"/>
      <protection hidden="1"/>
    </xf>
    <xf numFmtId="0" fontId="19" fillId="2" borderId="1" xfId="0" applyFont="1" applyFill="1" applyBorder="1" applyAlignment="1" applyProtection="1">
      <alignment horizontal="right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171" fontId="12" fillId="2" borderId="1" xfId="0" applyNumberFormat="1" applyFont="1" applyFill="1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169" fontId="1" fillId="2" borderId="1" xfId="0" applyNumberFormat="1" applyFont="1" applyFill="1" applyBorder="1" applyAlignment="1" applyProtection="1">
      <alignment horizontal="right"/>
      <protection hidden="1"/>
    </xf>
    <xf numFmtId="169" fontId="1" fillId="0" borderId="1" xfId="0" applyNumberFormat="1" applyFont="1" applyBorder="1" applyAlignment="1" applyProtection="1">
      <alignment horizontal="right"/>
      <protection hidden="1"/>
    </xf>
    <xf numFmtId="173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23" fillId="2" borderId="15" xfId="0" applyFont="1" applyFill="1" applyBorder="1" applyAlignment="1" applyProtection="1">
      <alignment horizontal="center" vertical="top" wrapText="1"/>
      <protection hidden="1"/>
    </xf>
    <xf numFmtId="175" fontId="19" fillId="2" borderId="1" xfId="0" applyNumberFormat="1" applyFont="1" applyFill="1" applyBorder="1" applyAlignment="1" applyProtection="1">
      <alignment horizontal="right"/>
      <protection hidden="1"/>
    </xf>
    <xf numFmtId="176" fontId="1" fillId="2" borderId="1" xfId="0" applyNumberFormat="1" applyFont="1" applyFill="1" applyBorder="1" applyAlignment="1" applyProtection="1">
      <alignment horizontal="right"/>
      <protection hidden="1"/>
    </xf>
    <xf numFmtId="169" fontId="1" fillId="3" borderId="1" xfId="0" applyNumberFormat="1" applyFont="1" applyFill="1" applyBorder="1" applyAlignment="1" applyProtection="1">
      <alignment horizontal="center"/>
      <protection hidden="1"/>
    </xf>
    <xf numFmtId="0" fontId="23" fillId="2" borderId="1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center" vertical="top" wrapText="1"/>
      <protection hidden="1"/>
    </xf>
    <xf numFmtId="169" fontId="1" fillId="2" borderId="1" xfId="0" applyNumberFormat="1" applyFont="1" applyFill="1" applyBorder="1" applyAlignment="1" applyProtection="1">
      <alignment horizontal="right" vertical="center"/>
      <protection hidden="1"/>
    </xf>
    <xf numFmtId="177" fontId="1" fillId="0" borderId="1" xfId="0" applyNumberFormat="1" applyFont="1" applyFill="1" applyBorder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center" vertical="top" wrapText="1"/>
      <protection hidden="1"/>
    </xf>
    <xf numFmtId="178" fontId="1" fillId="0" borderId="1" xfId="0" applyNumberFormat="1" applyFont="1" applyFill="1" applyBorder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center"/>
      <protection hidden="1"/>
    </xf>
    <xf numFmtId="0" fontId="64" fillId="2" borderId="1" xfId="0" applyFont="1" applyFill="1" applyBorder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2" borderId="1" xfId="3" applyFont="1" applyFill="1" applyBorder="1" applyAlignment="1" applyProtection="1">
      <alignment horizontal="center" vertical="center"/>
      <protection hidden="1"/>
    </xf>
    <xf numFmtId="169" fontId="1" fillId="3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right" vertical="center"/>
      <protection hidden="1"/>
    </xf>
    <xf numFmtId="0" fontId="26" fillId="2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0" fontId="9" fillId="2" borderId="1" xfId="0" applyFont="1" applyFill="1" applyBorder="1" applyAlignment="1" applyProtection="1">
      <alignment horizontal="center"/>
      <protection hidden="1"/>
    </xf>
    <xf numFmtId="49" fontId="2" fillId="2" borderId="1" xfId="3" applyNumberFormat="1" applyFont="1" applyFill="1" applyBorder="1" applyAlignment="1" applyProtection="1">
      <alignment horizontal="left" vertical="center"/>
      <protection hidden="1"/>
    </xf>
    <xf numFmtId="164" fontId="1" fillId="2" borderId="1" xfId="0" applyNumberFormat="1" applyFont="1" applyFill="1" applyBorder="1" applyAlignment="1" applyProtection="1">
      <alignment horizontal="center" vertical="center"/>
      <protection hidden="1"/>
    </xf>
    <xf numFmtId="3" fontId="1" fillId="0" borderId="1" xfId="0" applyNumberFormat="1" applyFont="1" applyBorder="1" applyAlignment="1" applyProtection="1">
      <alignment horizontal="right"/>
      <protection hidden="1"/>
    </xf>
    <xf numFmtId="3" fontId="1" fillId="2" borderId="1" xfId="0" applyNumberFormat="1" applyFont="1" applyFill="1" applyBorder="1" applyAlignment="1" applyProtection="1">
      <alignment horizontal="right"/>
      <protection hidden="1"/>
    </xf>
    <xf numFmtId="0" fontId="27" fillId="2" borderId="1" xfId="0" applyFont="1" applyFill="1" applyBorder="1" applyAlignment="1" applyProtection="1">
      <alignment horizontal="left"/>
      <protection hidden="1"/>
    </xf>
    <xf numFmtId="4" fontId="2" fillId="2" borderId="6" xfId="3" applyNumberFormat="1" applyFont="1" applyFill="1" applyBorder="1" applyAlignment="1" applyProtection="1">
      <alignment horizontal="center" vertical="center"/>
      <protection hidden="1"/>
    </xf>
    <xf numFmtId="0" fontId="2" fillId="2" borderId="6" xfId="3" applyFont="1" applyFill="1" applyBorder="1" applyAlignment="1" applyProtection="1">
      <alignment horizontal="left" vertical="center"/>
      <protection hidden="1"/>
    </xf>
    <xf numFmtId="4" fontId="2" fillId="3" borderId="6" xfId="3" applyNumberFormat="1" applyFont="1" applyFill="1" applyBorder="1" applyAlignment="1" applyProtection="1">
      <alignment horizontal="center" vertical="center"/>
      <protection locked="0"/>
    </xf>
    <xf numFmtId="49" fontId="2" fillId="2" borderId="6" xfId="3" applyNumberFormat="1" applyFont="1" applyFill="1" applyBorder="1" applyAlignment="1" applyProtection="1">
      <alignment horizontal="right" vertical="center"/>
      <protection hidden="1"/>
    </xf>
    <xf numFmtId="3" fontId="2" fillId="2" borderId="6" xfId="3" applyNumberFormat="1" applyFont="1" applyFill="1" applyBorder="1" applyAlignment="1" applyProtection="1">
      <alignment horizontal="center" vertical="center"/>
      <protection hidden="1"/>
    </xf>
    <xf numFmtId="3" fontId="2" fillId="3" borderId="6" xfId="3" applyNumberFormat="1" applyFont="1" applyFill="1" applyBorder="1" applyAlignment="1" applyProtection="1">
      <alignment horizontal="center" vertical="center"/>
      <protection locked="0"/>
    </xf>
    <xf numFmtId="0" fontId="2" fillId="2" borderId="8" xfId="3" applyFont="1" applyFill="1" applyBorder="1" applyAlignment="1" applyProtection="1">
      <alignment horizontal="left" vertical="center"/>
      <protection hidden="1"/>
    </xf>
    <xf numFmtId="0" fontId="2" fillId="2" borderId="16" xfId="3" applyFont="1" applyFill="1" applyBorder="1" applyAlignment="1" applyProtection="1">
      <alignment horizontal="left" vertical="center"/>
      <protection hidden="1"/>
    </xf>
    <xf numFmtId="0" fontId="2" fillId="2" borderId="17" xfId="3" applyFont="1" applyFill="1" applyBorder="1" applyAlignment="1" applyProtection="1">
      <alignment horizontal="left" vertical="center"/>
      <protection hidden="1"/>
    </xf>
    <xf numFmtId="0" fontId="31" fillId="2" borderId="6" xfId="0" applyFont="1" applyFill="1" applyBorder="1" applyAlignment="1" applyProtection="1">
      <alignment horizontal="left" vertical="center"/>
      <protection hidden="1"/>
    </xf>
    <xf numFmtId="0" fontId="31" fillId="0" borderId="18" xfId="0" applyFont="1" applyBorder="1" applyAlignment="1" applyProtection="1">
      <alignment horizontal="center" vertical="justify"/>
      <protection hidden="1"/>
    </xf>
    <xf numFmtId="0" fontId="31" fillId="0" borderId="9" xfId="0" applyFont="1" applyBorder="1" applyAlignment="1" applyProtection="1">
      <alignment horizontal="center" vertical="justify"/>
      <protection hidden="1"/>
    </xf>
    <xf numFmtId="0" fontId="31" fillId="0" borderId="19" xfId="0" applyFont="1" applyBorder="1" applyAlignment="1" applyProtection="1">
      <alignment horizontal="center" vertical="justify"/>
      <protection hidden="1"/>
    </xf>
    <xf numFmtId="0" fontId="31" fillId="0" borderId="11" xfId="0" applyFont="1" applyBorder="1" applyAlignment="1" applyProtection="1">
      <alignment horizontal="center" vertical="justify"/>
      <protection hidden="1"/>
    </xf>
    <xf numFmtId="0" fontId="31" fillId="0" borderId="0" xfId="0" applyFont="1" applyBorder="1" applyAlignment="1" applyProtection="1">
      <alignment horizontal="center" vertical="justify"/>
      <protection hidden="1"/>
    </xf>
    <xf numFmtId="0" fontId="31" fillId="0" borderId="10" xfId="0" applyFont="1" applyBorder="1" applyAlignment="1" applyProtection="1">
      <alignment horizontal="center" vertical="justify"/>
      <protection hidden="1"/>
    </xf>
    <xf numFmtId="0" fontId="31" fillId="0" borderId="12" xfId="0" applyFont="1" applyBorder="1" applyAlignment="1" applyProtection="1">
      <alignment horizontal="center" vertical="justify"/>
      <protection hidden="1"/>
    </xf>
    <xf numFmtId="0" fontId="31" fillId="0" borderId="20" xfId="0" applyFont="1" applyBorder="1" applyAlignment="1" applyProtection="1">
      <alignment horizontal="center" vertical="justify"/>
      <protection hidden="1"/>
    </xf>
    <xf numFmtId="0" fontId="31" fillId="0" borderId="21" xfId="0" applyFont="1" applyBorder="1" applyAlignment="1" applyProtection="1">
      <alignment horizontal="center" vertical="justify"/>
      <protection hidden="1"/>
    </xf>
    <xf numFmtId="0" fontId="31" fillId="2" borderId="6" xfId="0" applyFont="1" applyFill="1" applyBorder="1" applyAlignment="1" applyProtection="1">
      <alignment horizontal="right" vertical="center"/>
      <protection hidden="1"/>
    </xf>
    <xf numFmtId="0" fontId="31" fillId="2" borderId="6" xfId="2" applyFont="1" applyFill="1" applyBorder="1" applyAlignment="1" applyProtection="1">
      <alignment horizontal="left" vertical="center" wrapText="1"/>
      <protection hidden="1"/>
    </xf>
    <xf numFmtId="0" fontId="44" fillId="2" borderId="1" xfId="0" applyFont="1" applyFill="1" applyBorder="1" applyAlignment="1" applyProtection="1">
      <alignment horizontal="center"/>
      <protection hidden="1"/>
    </xf>
    <xf numFmtId="0" fontId="31" fillId="2" borderId="1" xfId="0" applyFont="1" applyFill="1" applyBorder="1" applyAlignment="1" applyProtection="1">
      <alignment horizontal="center"/>
      <protection hidden="1"/>
    </xf>
    <xf numFmtId="0" fontId="31" fillId="0" borderId="4" xfId="0" applyFont="1" applyBorder="1" applyAlignment="1" applyProtection="1">
      <alignment horizontal="left"/>
      <protection hidden="1"/>
    </xf>
    <xf numFmtId="0" fontId="31" fillId="0" borderId="3" xfId="0" applyFont="1" applyBorder="1" applyAlignment="1" applyProtection="1">
      <alignment horizontal="left"/>
      <protection hidden="1"/>
    </xf>
    <xf numFmtId="0" fontId="31" fillId="0" borderId="2" xfId="0" applyFont="1" applyBorder="1" applyAlignment="1" applyProtection="1">
      <alignment horizontal="left"/>
      <protection hidden="1"/>
    </xf>
    <xf numFmtId="0" fontId="45" fillId="2" borderId="1" xfId="0" applyFont="1" applyFill="1" applyBorder="1" applyAlignment="1" applyProtection="1">
      <alignment horizontal="right"/>
      <protection hidden="1"/>
    </xf>
    <xf numFmtId="0" fontId="31" fillId="0" borderId="1" xfId="0" applyFont="1" applyBorder="1" applyAlignment="1" applyProtection="1">
      <alignment horizontal="left"/>
      <protection hidden="1"/>
    </xf>
    <xf numFmtId="166" fontId="31" fillId="2" borderId="1" xfId="0" applyNumberFormat="1" applyFont="1" applyFill="1" applyBorder="1" applyAlignment="1" applyProtection="1">
      <alignment horizontal="right" vertical="center"/>
      <protection hidden="1"/>
    </xf>
    <xf numFmtId="0" fontId="31" fillId="2" borderId="13" xfId="0" applyFont="1" applyFill="1" applyBorder="1" applyAlignment="1" applyProtection="1">
      <alignment horizontal="center"/>
      <protection hidden="1"/>
    </xf>
    <xf numFmtId="0" fontId="46" fillId="2" borderId="1" xfId="0" applyFont="1" applyFill="1" applyBorder="1" applyAlignment="1" applyProtection="1">
      <alignment horizontal="center"/>
      <protection hidden="1"/>
    </xf>
    <xf numFmtId="0" fontId="48" fillId="2" borderId="1" xfId="0" applyFont="1" applyFill="1" applyBorder="1" applyAlignment="1" applyProtection="1">
      <alignment horizontal="right"/>
      <protection hidden="1"/>
    </xf>
    <xf numFmtId="0" fontId="46" fillId="2" borderId="1" xfId="0" applyFont="1" applyFill="1" applyBorder="1" applyAlignment="1" applyProtection="1">
      <alignment horizontal="right"/>
      <protection hidden="1"/>
    </xf>
    <xf numFmtId="0" fontId="39" fillId="2" borderId="1" xfId="0" applyFont="1" applyFill="1" applyBorder="1" applyAlignment="1" applyProtection="1">
      <alignment horizontal="center" vertical="center"/>
      <protection hidden="1"/>
    </xf>
    <xf numFmtId="0" fontId="39" fillId="2" borderId="4" xfId="0" applyFont="1" applyFill="1" applyBorder="1" applyAlignment="1" applyProtection="1">
      <alignment horizontal="center" vertical="center"/>
      <protection hidden="1"/>
    </xf>
    <xf numFmtId="0" fontId="31" fillId="0" borderId="6" xfId="0" applyFont="1" applyBorder="1" applyAlignment="1" applyProtection="1">
      <alignment horizontal="left" vertical="center"/>
      <protection hidden="1"/>
    </xf>
    <xf numFmtId="0" fontId="51" fillId="2" borderId="1" xfId="0" applyFont="1" applyFill="1" applyBorder="1" applyAlignment="1" applyProtection="1">
      <alignment horizontal="right" vertical="center"/>
      <protection hidden="1"/>
    </xf>
    <xf numFmtId="0" fontId="44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 applyProtection="1">
      <alignment horizontal="right" vertical="center"/>
      <protection hidden="1"/>
    </xf>
    <xf numFmtId="0" fontId="31" fillId="2" borderId="1" xfId="0" applyFont="1" applyFill="1" applyBorder="1" applyAlignment="1" applyProtection="1">
      <alignment horizontal="center" vertical="center"/>
      <protection hidden="1"/>
    </xf>
    <xf numFmtId="0" fontId="44" fillId="2" borderId="1" xfId="0" applyFont="1" applyFill="1" applyBorder="1" applyAlignment="1" applyProtection="1">
      <alignment horizontal="right" vertical="center"/>
      <protection hidden="1"/>
    </xf>
    <xf numFmtId="0" fontId="44" fillId="2" borderId="4" xfId="0" applyFont="1" applyFill="1" applyBorder="1" applyAlignment="1" applyProtection="1">
      <alignment horizontal="center" vertical="center"/>
      <protection hidden="1"/>
    </xf>
    <xf numFmtId="0" fontId="54" fillId="2" borderId="1" xfId="0" applyFont="1" applyFill="1" applyBorder="1" applyAlignment="1" applyProtection="1">
      <alignment horizontal="right" vertical="center"/>
      <protection hidden="1"/>
    </xf>
    <xf numFmtId="0" fontId="44" fillId="2" borderId="14" xfId="0" applyFont="1" applyFill="1" applyBorder="1" applyAlignment="1" applyProtection="1">
      <alignment horizontal="right" vertical="center"/>
      <protection hidden="1"/>
    </xf>
    <xf numFmtId="0" fontId="31" fillId="2" borderId="4" xfId="0" applyFont="1" applyFill="1" applyBorder="1" applyAlignment="1" applyProtection="1">
      <alignment horizontal="center" vertical="center"/>
      <protection hidden="1"/>
    </xf>
    <xf numFmtId="0" fontId="31" fillId="2" borderId="6" xfId="0" applyFont="1" applyFill="1" applyBorder="1" applyAlignment="1" applyProtection="1">
      <alignment horizontal="center" vertical="center"/>
      <protection hidden="1"/>
    </xf>
    <xf numFmtId="0" fontId="45" fillId="0" borderId="6" xfId="0" applyFont="1" applyBorder="1" applyAlignment="1" applyProtection="1">
      <alignment horizontal="left"/>
      <protection hidden="1"/>
    </xf>
    <xf numFmtId="0" fontId="48" fillId="2" borderId="1" xfId="0" applyNumberFormat="1" applyFont="1" applyFill="1" applyBorder="1" applyAlignment="1" applyProtection="1">
      <alignment horizontal="right" vertical="center"/>
      <protection hidden="1"/>
    </xf>
    <xf numFmtId="0" fontId="48" fillId="2" borderId="4" xfId="0" applyNumberFormat="1" applyFont="1" applyFill="1" applyBorder="1" applyAlignment="1" applyProtection="1">
      <alignment horizontal="right" vertical="center"/>
      <protection hidden="1"/>
    </xf>
    <xf numFmtId="0" fontId="31" fillId="0" borderId="6" xfId="0" applyFont="1" applyBorder="1" applyAlignment="1" applyProtection="1">
      <alignment horizontal="left"/>
      <protection hidden="1"/>
    </xf>
    <xf numFmtId="0" fontId="55" fillId="2" borderId="1" xfId="0" applyNumberFormat="1" applyFont="1" applyFill="1" applyBorder="1" applyAlignment="1" applyProtection="1">
      <alignment horizontal="right" vertical="center"/>
      <protection hidden="1"/>
    </xf>
    <xf numFmtId="0" fontId="55" fillId="2" borderId="4" xfId="0" applyNumberFormat="1" applyFont="1" applyFill="1" applyBorder="1" applyAlignment="1" applyProtection="1">
      <alignment horizontal="right" vertical="center"/>
      <protection hidden="1"/>
    </xf>
    <xf numFmtId="0" fontId="44" fillId="2" borderId="4" xfId="0" applyFont="1" applyFill="1" applyBorder="1" applyAlignment="1" applyProtection="1">
      <alignment horizontal="right" vertical="center"/>
      <protection hidden="1"/>
    </xf>
    <xf numFmtId="0" fontId="68" fillId="0" borderId="6" xfId="0" applyFont="1" applyBorder="1" applyAlignment="1" applyProtection="1">
      <alignment horizontal="left"/>
      <protection hidden="1"/>
    </xf>
    <xf numFmtId="0" fontId="50" fillId="2" borderId="1" xfId="0" applyFont="1" applyFill="1" applyBorder="1" applyAlignment="1" applyProtection="1">
      <alignment horizontal="right" vertical="center"/>
      <protection hidden="1"/>
    </xf>
    <xf numFmtId="0" fontId="50" fillId="2" borderId="4" xfId="0" applyFont="1" applyFill="1" applyBorder="1" applyAlignment="1" applyProtection="1">
      <alignment horizontal="right" vertical="center"/>
      <protection hidden="1"/>
    </xf>
    <xf numFmtId="0" fontId="41" fillId="2" borderId="1" xfId="0" applyFont="1" applyFill="1" applyBorder="1" applyAlignment="1" applyProtection="1">
      <alignment horizontal="right"/>
      <protection hidden="1"/>
    </xf>
    <xf numFmtId="0" fontId="41" fillId="2" borderId="4" xfId="0" applyFont="1" applyFill="1" applyBorder="1" applyAlignment="1" applyProtection="1">
      <alignment horizontal="right"/>
      <protection hidden="1"/>
    </xf>
    <xf numFmtId="0" fontId="44" fillId="2" borderId="1" xfId="0" applyFont="1" applyFill="1" applyBorder="1" applyAlignment="1" applyProtection="1">
      <alignment horizontal="right"/>
      <protection hidden="1"/>
    </xf>
    <xf numFmtId="0" fontId="31" fillId="0" borderId="6" xfId="0" applyFont="1" applyBorder="1" applyAlignment="1">
      <alignment horizontal="left"/>
    </xf>
    <xf numFmtId="0" fontId="48" fillId="2" borderId="1" xfId="0" applyFont="1" applyFill="1" applyBorder="1" applyAlignment="1" applyProtection="1">
      <alignment horizontal="right" vertical="center"/>
      <protection hidden="1"/>
    </xf>
    <xf numFmtId="0" fontId="41" fillId="2" borderId="1" xfId="0" applyFont="1" applyFill="1" applyBorder="1" applyAlignment="1" applyProtection="1">
      <alignment horizontal="right" vertical="center"/>
      <protection hidden="1"/>
    </xf>
    <xf numFmtId="0" fontId="58" fillId="2" borderId="1" xfId="0" applyFont="1" applyFill="1" applyBorder="1" applyAlignment="1" applyProtection="1">
      <alignment horizontal="right" vertical="center"/>
      <protection hidden="1"/>
    </xf>
    <xf numFmtId="0" fontId="68" fillId="0" borderId="6" xfId="0" applyFont="1" applyBorder="1" applyAlignment="1">
      <alignment horizontal="left"/>
    </xf>
    <xf numFmtId="0" fontId="61" fillId="2" borderId="1" xfId="0" applyFont="1" applyFill="1" applyBorder="1" applyAlignment="1" applyProtection="1">
      <alignment horizontal="left" vertical="center"/>
      <protection hidden="1"/>
    </xf>
    <xf numFmtId="0" fontId="45" fillId="0" borderId="6" xfId="0" applyFont="1" applyBorder="1" applyAlignment="1">
      <alignment horizontal="left"/>
    </xf>
    <xf numFmtId="0" fontId="12" fillId="2" borderId="1" xfId="0" applyFont="1" applyFill="1" applyBorder="1" applyAlignment="1" applyProtection="1">
      <alignment horizontal="center" vertical="center"/>
    </xf>
    <xf numFmtId="172" fontId="1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center" vertical="center"/>
    </xf>
    <xf numFmtId="10" fontId="13" fillId="2" borderId="1" xfId="0" applyNumberFormat="1" applyFont="1" applyFill="1" applyBorder="1" applyAlignment="1" applyProtection="1">
      <alignment horizontal="right" vertical="center"/>
    </xf>
    <xf numFmtId="0" fontId="23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</xf>
    <xf numFmtId="169" fontId="23" fillId="2" borderId="1" xfId="0" applyNumberFormat="1" applyFont="1" applyFill="1" applyBorder="1" applyAlignment="1" applyProtection="1">
      <alignment horizontal="right" vertical="center"/>
    </xf>
    <xf numFmtId="169" fontId="1" fillId="2" borderId="15" xfId="0" applyNumberFormat="1" applyFont="1" applyFill="1" applyBorder="1" applyAlignment="1" applyProtection="1">
      <alignment horizontal="right" vertical="center"/>
    </xf>
    <xf numFmtId="175" fontId="19" fillId="2" borderId="15" xfId="0" applyNumberFormat="1" applyFont="1" applyFill="1" applyBorder="1" applyAlignment="1" applyProtection="1">
      <alignment horizontal="right" vertical="center"/>
    </xf>
    <xf numFmtId="175" fontId="19" fillId="2" borderId="63" xfId="0" applyNumberFormat="1" applyFont="1" applyFill="1" applyBorder="1" applyAlignment="1" applyProtection="1">
      <alignment horizontal="right" vertical="center"/>
    </xf>
    <xf numFmtId="0" fontId="1" fillId="2" borderId="63" xfId="0" applyFont="1" applyFill="1" applyBorder="1" applyAlignment="1" applyProtection="1">
      <alignment horizontal="left" vertical="center"/>
    </xf>
    <xf numFmtId="0" fontId="1" fillId="2" borderId="64" xfId="0" applyFont="1" applyFill="1" applyBorder="1" applyAlignment="1" applyProtection="1">
      <alignment horizontal="left" vertical="center"/>
    </xf>
    <xf numFmtId="176" fontId="23" fillId="2" borderId="15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169" fontId="23" fillId="0" borderId="15" xfId="0" applyNumberFormat="1" applyFont="1" applyBorder="1" applyAlignment="1" applyProtection="1">
      <alignment horizontal="right" vertical="center"/>
      <protection locked="0"/>
    </xf>
    <xf numFmtId="169" fontId="23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172" fontId="33" fillId="2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</xf>
    <xf numFmtId="10" fontId="1" fillId="2" borderId="1" xfId="0" applyNumberFormat="1" applyFont="1" applyFill="1" applyBorder="1" applyAlignment="1" applyProtection="1">
      <alignment horizontal="left" vertical="center"/>
    </xf>
    <xf numFmtId="172" fontId="34" fillId="2" borderId="1" xfId="0" applyNumberFormat="1" applyFont="1" applyFill="1" applyBorder="1" applyAlignment="1" applyProtection="1">
      <alignment horizontal="right" vertical="center"/>
    </xf>
    <xf numFmtId="0" fontId="78" fillId="2" borderId="1" xfId="0" applyFont="1" applyFill="1" applyBorder="1" applyAlignment="1" applyProtection="1">
      <alignment horizontal="right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71" fillId="2" borderId="1" xfId="0" applyFont="1" applyFill="1" applyBorder="1" applyAlignment="1" applyProtection="1">
      <alignment horizontal="center" vertical="center"/>
    </xf>
    <xf numFmtId="10" fontId="12" fillId="2" borderId="1" xfId="0" applyNumberFormat="1" applyFont="1" applyFill="1" applyBorder="1" applyAlignment="1" applyProtection="1">
      <alignment horizontal="right" vertical="center"/>
    </xf>
    <xf numFmtId="169" fontId="1" fillId="8" borderId="23" xfId="0" applyNumberFormat="1" applyFont="1" applyFill="1" applyBorder="1" applyAlignment="1" applyProtection="1">
      <alignment horizontal="center" vertical="center"/>
    </xf>
    <xf numFmtId="169" fontId="1" fillId="8" borderId="24" xfId="0" applyNumberFormat="1" applyFont="1" applyFill="1" applyBorder="1" applyAlignment="1" applyProtection="1">
      <alignment horizontal="center" vertical="center"/>
    </xf>
    <xf numFmtId="169" fontId="44" fillId="8" borderId="25" xfId="0" applyNumberFormat="1" applyFont="1" applyFill="1" applyBorder="1" applyAlignment="1" applyProtection="1">
      <alignment horizontal="center" vertical="center"/>
    </xf>
    <xf numFmtId="169" fontId="44" fillId="8" borderId="26" xfId="0" applyNumberFormat="1" applyFont="1" applyFill="1" applyBorder="1" applyAlignment="1" applyProtection="1">
      <alignment horizontal="center" vertical="center"/>
    </xf>
    <xf numFmtId="169" fontId="44" fillId="8" borderId="27" xfId="0" applyNumberFormat="1" applyFont="1" applyFill="1" applyBorder="1" applyAlignment="1" applyProtection="1">
      <alignment horizontal="center" vertical="center"/>
    </xf>
    <xf numFmtId="169" fontId="1" fillId="8" borderId="28" xfId="0" applyNumberFormat="1" applyFont="1" applyFill="1" applyBorder="1" applyAlignment="1" applyProtection="1">
      <alignment horizontal="center" vertical="center"/>
    </xf>
    <xf numFmtId="169" fontId="2" fillId="8" borderId="2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23" fillId="2" borderId="8" xfId="2" applyFont="1" applyFill="1" applyBorder="1" applyAlignment="1" applyProtection="1">
      <alignment horizontal="center" vertical="center"/>
    </xf>
    <xf numFmtId="0" fontId="23" fillId="2" borderId="16" xfId="2" applyFont="1" applyFill="1" applyBorder="1" applyAlignment="1" applyProtection="1">
      <alignment horizontal="center" vertical="center"/>
    </xf>
    <xf numFmtId="0" fontId="23" fillId="2" borderId="17" xfId="2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left" vertical="center"/>
    </xf>
    <xf numFmtId="0" fontId="1" fillId="2" borderId="31" xfId="0" applyFont="1" applyFill="1" applyBorder="1" applyAlignment="1" applyProtection="1">
      <alignment horizontal="left" vertical="center"/>
    </xf>
    <xf numFmtId="172" fontId="2" fillId="0" borderId="12" xfId="0" applyNumberFormat="1" applyFont="1" applyFill="1" applyBorder="1" applyAlignment="1" applyProtection="1">
      <alignment horizontal="right" vertical="center"/>
      <protection locked="0"/>
    </xf>
    <xf numFmtId="172" fontId="2" fillId="0" borderId="20" xfId="0" applyNumberFormat="1" applyFont="1" applyFill="1" applyBorder="1" applyAlignment="1" applyProtection="1">
      <alignment horizontal="right" vertical="center"/>
      <protection locked="0"/>
    </xf>
    <xf numFmtId="172" fontId="2" fillId="0" borderId="21" xfId="0" applyNumberFormat="1" applyFont="1" applyFill="1" applyBorder="1" applyAlignment="1" applyProtection="1">
      <alignment horizontal="right" vertical="center"/>
      <protection locked="0"/>
    </xf>
    <xf numFmtId="0" fontId="102" fillId="2" borderId="25" xfId="0" applyFont="1" applyFill="1" applyBorder="1" applyAlignment="1" applyProtection="1">
      <alignment horizontal="left" vertical="center"/>
    </xf>
    <xf numFmtId="0" fontId="102" fillId="2" borderId="26" xfId="0" applyFont="1" applyFill="1" applyBorder="1" applyAlignment="1" applyProtection="1">
      <alignment horizontal="left" vertical="center"/>
    </xf>
    <xf numFmtId="0" fontId="102" fillId="2" borderId="27" xfId="0" applyFont="1" applyFill="1" applyBorder="1" applyAlignment="1" applyProtection="1">
      <alignment horizontal="left" vertical="center"/>
    </xf>
    <xf numFmtId="172" fontId="98" fillId="6" borderId="8" xfId="0" applyNumberFormat="1" applyFont="1" applyFill="1" applyBorder="1" applyAlignment="1" applyProtection="1">
      <alignment horizontal="right"/>
    </xf>
    <xf numFmtId="172" fontId="98" fillId="6" borderId="16" xfId="0" applyNumberFormat="1" applyFont="1" applyFill="1" applyBorder="1" applyAlignment="1" applyProtection="1">
      <alignment horizontal="right"/>
    </xf>
    <xf numFmtId="172" fontId="98" fillId="6" borderId="17" xfId="0" applyNumberFormat="1" applyFont="1" applyFill="1" applyBorder="1" applyAlignment="1" applyProtection="1">
      <alignment horizontal="right"/>
    </xf>
    <xf numFmtId="172" fontId="2" fillId="0" borderId="14" xfId="0" applyNumberFormat="1" applyFont="1" applyFill="1" applyBorder="1" applyAlignment="1" applyProtection="1">
      <alignment horizontal="right" vertical="center"/>
      <protection locked="0"/>
    </xf>
    <xf numFmtId="0" fontId="12" fillId="2" borderId="32" xfId="0" applyFont="1" applyFill="1" applyBorder="1" applyAlignment="1" applyProtection="1">
      <alignment horizontal="center" vertical="center"/>
    </xf>
    <xf numFmtId="172" fontId="1" fillId="2" borderId="36" xfId="0" applyNumberFormat="1" applyFont="1" applyFill="1" applyBorder="1" applyAlignment="1" applyProtection="1">
      <alignment horizontal="right" vertical="center"/>
    </xf>
    <xf numFmtId="172" fontId="1" fillId="2" borderId="37" xfId="0" applyNumberFormat="1" applyFont="1" applyFill="1" applyBorder="1" applyAlignment="1" applyProtection="1">
      <alignment horizontal="right" vertical="center"/>
    </xf>
    <xf numFmtId="172" fontId="1" fillId="2" borderId="38" xfId="0" applyNumberFormat="1" applyFont="1" applyFill="1" applyBorder="1" applyAlignment="1" applyProtection="1">
      <alignment horizontal="right" vertical="center"/>
    </xf>
    <xf numFmtId="0" fontId="23" fillId="2" borderId="45" xfId="0" applyFont="1" applyFill="1" applyBorder="1" applyAlignment="1" applyProtection="1">
      <alignment horizontal="left" vertical="center"/>
    </xf>
    <xf numFmtId="0" fontId="23" fillId="2" borderId="15" xfId="0" applyFont="1" applyFill="1" applyBorder="1" applyAlignment="1" applyProtection="1">
      <alignment horizontal="left" vertical="center"/>
    </xf>
    <xf numFmtId="172" fontId="1" fillId="2" borderId="15" xfId="0" applyNumberFormat="1" applyFont="1" applyFill="1" applyBorder="1" applyAlignment="1" applyProtection="1">
      <alignment horizontal="right" vertical="center"/>
    </xf>
    <xf numFmtId="172" fontId="1" fillId="2" borderId="46" xfId="0" applyNumberFormat="1" applyFont="1" applyFill="1" applyBorder="1" applyAlignment="1" applyProtection="1">
      <alignment horizontal="right" vertical="center"/>
    </xf>
    <xf numFmtId="172" fontId="48" fillId="2" borderId="47" xfId="0" applyNumberFormat="1" applyFont="1" applyFill="1" applyBorder="1" applyAlignment="1" applyProtection="1">
      <alignment horizontal="center" vertical="center"/>
    </xf>
    <xf numFmtId="0" fontId="12" fillId="2" borderId="48" xfId="0" applyFont="1" applyFill="1" applyBorder="1" applyAlignment="1" applyProtection="1">
      <alignment horizontal="center" vertical="center" wrapText="1"/>
    </xf>
    <xf numFmtId="0" fontId="12" fillId="2" borderId="43" xfId="0" applyFont="1" applyFill="1" applyBorder="1" applyAlignment="1" applyProtection="1">
      <alignment horizontal="center" vertical="center" wrapText="1"/>
    </xf>
    <xf numFmtId="0" fontId="12" fillId="2" borderId="49" xfId="0" applyFont="1" applyFill="1" applyBorder="1" applyAlignment="1" applyProtection="1">
      <alignment horizontal="center" vertical="center" wrapText="1"/>
    </xf>
    <xf numFmtId="171" fontId="71" fillId="2" borderId="32" xfId="0" applyNumberFormat="1" applyFont="1" applyFill="1" applyBorder="1" applyAlignment="1" applyProtection="1">
      <alignment horizontal="center" vertical="center"/>
    </xf>
    <xf numFmtId="172" fontId="2" fillId="7" borderId="12" xfId="0" applyNumberFormat="1" applyFont="1" applyFill="1" applyBorder="1" applyAlignment="1" applyProtection="1">
      <alignment horizontal="right" vertical="center"/>
      <protection locked="0"/>
    </xf>
    <xf numFmtId="172" fontId="2" fillId="7" borderId="20" xfId="0" applyNumberFormat="1" applyFont="1" applyFill="1" applyBorder="1" applyAlignment="1" applyProtection="1">
      <alignment horizontal="right" vertical="center"/>
      <protection locked="0"/>
    </xf>
    <xf numFmtId="172" fontId="2" fillId="7" borderId="21" xfId="0" applyNumberFormat="1" applyFont="1" applyFill="1" applyBorder="1" applyAlignment="1" applyProtection="1">
      <alignment horizontal="right" vertical="center"/>
      <protection locked="0"/>
    </xf>
    <xf numFmtId="172" fontId="6" fillId="7" borderId="33" xfId="0" applyNumberFormat="1" applyFont="1" applyFill="1" applyBorder="1" applyAlignment="1" applyProtection="1">
      <alignment horizontal="center" vertical="center"/>
      <protection locked="0"/>
    </xf>
    <xf numFmtId="172" fontId="6" fillId="7" borderId="34" xfId="0" applyNumberFormat="1" applyFont="1" applyFill="1" applyBorder="1" applyAlignment="1" applyProtection="1">
      <alignment horizontal="center" vertical="center"/>
      <protection locked="0"/>
    </xf>
    <xf numFmtId="172" fontId="6" fillId="7" borderId="35" xfId="0" applyNumberFormat="1" applyFont="1" applyFill="1" applyBorder="1" applyAlignment="1" applyProtection="1">
      <alignment horizontal="center" vertical="center"/>
      <protection locked="0"/>
    </xf>
    <xf numFmtId="0" fontId="74" fillId="2" borderId="36" xfId="0" applyFont="1" applyFill="1" applyBorder="1" applyAlignment="1" applyProtection="1">
      <alignment horizontal="center" vertical="center"/>
    </xf>
    <xf numFmtId="0" fontId="74" fillId="2" borderId="37" xfId="0" applyFont="1" applyFill="1" applyBorder="1" applyAlignment="1" applyProtection="1">
      <alignment horizontal="center" vertical="center"/>
    </xf>
    <xf numFmtId="0" fontId="74" fillId="2" borderId="38" xfId="0" applyFont="1" applyFill="1" applyBorder="1" applyAlignment="1" applyProtection="1">
      <alignment horizontal="center" vertical="center"/>
    </xf>
    <xf numFmtId="0" fontId="16" fillId="2" borderId="39" xfId="0" applyFont="1" applyFill="1" applyBorder="1" applyAlignment="1" applyProtection="1">
      <alignment horizontal="left" vertical="center"/>
    </xf>
    <xf numFmtId="0" fontId="16" fillId="2" borderId="40" xfId="0" applyFont="1" applyFill="1" applyBorder="1" applyAlignment="1" applyProtection="1">
      <alignment horizontal="left" vertical="center"/>
    </xf>
    <xf numFmtId="0" fontId="16" fillId="2" borderId="41" xfId="0" applyFont="1" applyFill="1" applyBorder="1" applyAlignment="1" applyProtection="1">
      <alignment horizontal="left" vertical="center"/>
    </xf>
    <xf numFmtId="172" fontId="0" fillId="6" borderId="42" xfId="0" applyNumberFormat="1" applyFill="1" applyBorder="1" applyAlignment="1">
      <alignment horizontal="right" vertical="center"/>
    </xf>
    <xf numFmtId="172" fontId="0" fillId="6" borderId="43" xfId="0" applyNumberFormat="1" applyFill="1" applyBorder="1" applyAlignment="1">
      <alignment horizontal="right" vertical="center"/>
    </xf>
    <xf numFmtId="172" fontId="0" fillId="6" borderId="44" xfId="0" applyNumberForma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</xf>
    <xf numFmtId="0" fontId="73" fillId="2" borderId="32" xfId="0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0" fontId="102" fillId="2" borderId="45" xfId="0" applyFont="1" applyFill="1" applyBorder="1" applyAlignment="1" applyProtection="1">
      <alignment horizontal="left" vertical="center"/>
    </xf>
    <xf numFmtId="0" fontId="102" fillId="2" borderId="15" xfId="0" applyFont="1" applyFill="1" applyBorder="1" applyAlignment="1" applyProtection="1">
      <alignment horizontal="left" vertical="center"/>
    </xf>
    <xf numFmtId="0" fontId="102" fillId="2" borderId="50" xfId="0" applyFont="1" applyFill="1" applyBorder="1" applyAlignment="1" applyProtection="1">
      <alignment horizontal="left" vertical="center"/>
    </xf>
    <xf numFmtId="172" fontId="98" fillId="6" borderId="8" xfId="0" applyNumberFormat="1" applyFont="1" applyFill="1" applyBorder="1" applyAlignment="1">
      <alignment horizontal="right" vertical="center"/>
    </xf>
    <xf numFmtId="172" fontId="98" fillId="6" borderId="16" xfId="0" applyNumberFormat="1" applyFont="1" applyFill="1" applyBorder="1" applyAlignment="1">
      <alignment horizontal="right" vertical="center"/>
    </xf>
    <xf numFmtId="172" fontId="98" fillId="6" borderId="17" xfId="0" applyNumberFormat="1" applyFont="1" applyFill="1" applyBorder="1" applyAlignment="1">
      <alignment horizontal="right" vertical="center"/>
    </xf>
    <xf numFmtId="10" fontId="23" fillId="2" borderId="51" xfId="0" applyNumberFormat="1" applyFont="1" applyFill="1" applyBorder="1" applyAlignment="1" applyProtection="1">
      <alignment horizontal="center" vertical="center"/>
    </xf>
    <xf numFmtId="10" fontId="23" fillId="2" borderId="52" xfId="0" applyNumberFormat="1" applyFont="1" applyFill="1" applyBorder="1" applyAlignment="1" applyProtection="1">
      <alignment horizontal="center" vertical="center"/>
    </xf>
    <xf numFmtId="10" fontId="23" fillId="2" borderId="53" xfId="0" applyNumberFormat="1" applyFont="1" applyFill="1" applyBorder="1" applyAlignment="1" applyProtection="1">
      <alignment horizontal="center" vertical="center"/>
    </xf>
    <xf numFmtId="0" fontId="22" fillId="2" borderId="54" xfId="0" applyFont="1" applyFill="1" applyBorder="1" applyAlignment="1" applyProtection="1">
      <alignment horizontal="center" vertical="center"/>
    </xf>
    <xf numFmtId="0" fontId="22" fillId="2" borderId="55" xfId="0" applyFont="1" applyFill="1" applyBorder="1" applyAlignment="1" applyProtection="1">
      <alignment horizontal="center" vertical="center"/>
    </xf>
    <xf numFmtId="0" fontId="22" fillId="2" borderId="56" xfId="0" applyFont="1" applyFill="1" applyBorder="1" applyAlignment="1" applyProtection="1">
      <alignment horizontal="center" vertical="center"/>
    </xf>
    <xf numFmtId="0" fontId="38" fillId="2" borderId="1" xfId="0" applyFont="1" applyFill="1" applyBorder="1" applyAlignment="1" applyProtection="1">
      <alignment horizontal="center" vertical="center"/>
    </xf>
    <xf numFmtId="10" fontId="2" fillId="2" borderId="4" xfId="0" applyNumberFormat="1" applyFont="1" applyFill="1" applyBorder="1" applyAlignment="1" applyProtection="1">
      <alignment horizontal="right" vertical="center"/>
    </xf>
    <xf numFmtId="10" fontId="2" fillId="2" borderId="3" xfId="0" applyNumberFormat="1" applyFont="1" applyFill="1" applyBorder="1" applyAlignment="1" applyProtection="1">
      <alignment horizontal="right" vertical="center"/>
    </xf>
    <xf numFmtId="10" fontId="2" fillId="2" borderId="2" xfId="0" applyNumberFormat="1" applyFont="1" applyFill="1" applyBorder="1" applyAlignment="1" applyProtection="1">
      <alignment horizontal="right" vertical="center"/>
    </xf>
    <xf numFmtId="10" fontId="104" fillId="2" borderId="1" xfId="0" applyNumberFormat="1" applyFont="1" applyFill="1" applyBorder="1" applyAlignment="1" applyProtection="1">
      <alignment horizontal="right" vertical="center"/>
    </xf>
    <xf numFmtId="10" fontId="1" fillId="2" borderId="4" xfId="0" applyNumberFormat="1" applyFont="1" applyFill="1" applyBorder="1" applyAlignment="1" applyProtection="1">
      <alignment horizontal="right" vertical="center"/>
    </xf>
    <xf numFmtId="10" fontId="1" fillId="2" borderId="3" xfId="0" applyNumberFormat="1" applyFont="1" applyFill="1" applyBorder="1" applyAlignment="1" applyProtection="1">
      <alignment horizontal="right" vertical="center"/>
    </xf>
    <xf numFmtId="10" fontId="1" fillId="2" borderId="2" xfId="0" applyNumberFormat="1" applyFont="1" applyFill="1" applyBorder="1" applyAlignment="1" applyProtection="1">
      <alignment horizontal="right" vertical="center"/>
    </xf>
    <xf numFmtId="10" fontId="1" fillId="2" borderId="1" xfId="0" applyNumberFormat="1" applyFont="1" applyFill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horizontal="right" vertical="center"/>
    </xf>
    <xf numFmtId="0" fontId="9" fillId="2" borderId="3" xfId="0" applyFont="1" applyFill="1" applyBorder="1" applyAlignment="1" applyProtection="1">
      <alignment horizontal="right" vertical="center"/>
    </xf>
    <xf numFmtId="0" fontId="9" fillId="2" borderId="2" xfId="0" applyFont="1" applyFill="1" applyBorder="1" applyAlignment="1" applyProtection="1">
      <alignment horizontal="right" vertical="center"/>
    </xf>
    <xf numFmtId="169" fontId="1" fillId="2" borderId="1" xfId="0" applyNumberFormat="1" applyFont="1" applyFill="1" applyBorder="1" applyAlignment="1" applyProtection="1">
      <alignment horizontal="right" vertical="center"/>
    </xf>
    <xf numFmtId="169" fontId="1" fillId="6" borderId="1" xfId="0" applyNumberFormat="1" applyFont="1" applyFill="1" applyBorder="1" applyAlignment="1" applyProtection="1">
      <alignment horizontal="right" vertical="center"/>
    </xf>
    <xf numFmtId="10" fontId="1" fillId="6" borderId="4" xfId="0" applyNumberFormat="1" applyFont="1" applyFill="1" applyBorder="1" applyAlignment="1" applyProtection="1">
      <alignment horizontal="right" vertical="center"/>
    </xf>
    <xf numFmtId="10" fontId="1" fillId="6" borderId="3" xfId="0" applyNumberFormat="1" applyFont="1" applyFill="1" applyBorder="1" applyAlignment="1" applyProtection="1">
      <alignment horizontal="right" vertical="center"/>
    </xf>
    <xf numFmtId="10" fontId="1" fillId="6" borderId="2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181" fontId="1" fillId="2" borderId="1" xfId="0" applyNumberFormat="1" applyFont="1" applyFill="1" applyBorder="1" applyAlignment="1" applyProtection="1">
      <alignment horizontal="right" vertical="center"/>
    </xf>
    <xf numFmtId="169" fontId="103" fillId="6" borderId="1" xfId="0" applyNumberFormat="1" applyFont="1" applyFill="1" applyBorder="1" applyAlignment="1" applyProtection="1">
      <alignment horizontal="right" vertical="center"/>
    </xf>
    <xf numFmtId="0" fontId="96" fillId="2" borderId="1" xfId="0" applyNumberFormat="1" applyFont="1" applyFill="1" applyBorder="1" applyAlignment="1" applyProtection="1">
      <alignment horizontal="right" vertical="center"/>
    </xf>
    <xf numFmtId="169" fontId="103" fillId="2" borderId="1" xfId="0" applyNumberFormat="1" applyFont="1" applyFill="1" applyBorder="1" applyAlignment="1" applyProtection="1">
      <alignment horizontal="right" vertical="center"/>
    </xf>
    <xf numFmtId="175" fontId="1" fillId="6" borderId="1" xfId="0" applyNumberFormat="1" applyFont="1" applyFill="1" applyBorder="1" applyAlignment="1" applyProtection="1">
      <alignment horizontal="right" vertical="center"/>
    </xf>
    <xf numFmtId="0" fontId="104" fillId="2" borderId="1" xfId="0" applyFont="1" applyFill="1" applyBorder="1" applyAlignment="1" applyProtection="1">
      <alignment horizontal="right" vertical="center"/>
    </xf>
    <xf numFmtId="10" fontId="105" fillId="2" borderId="1" xfId="0" applyNumberFormat="1" applyFont="1" applyFill="1" applyBorder="1" applyAlignment="1" applyProtection="1">
      <alignment horizontal="right" vertical="center"/>
    </xf>
    <xf numFmtId="10" fontId="105" fillId="6" borderId="1" xfId="0" applyNumberFormat="1" applyFont="1" applyFill="1" applyBorder="1" applyAlignment="1" applyProtection="1">
      <alignment horizontal="right" vertical="center"/>
    </xf>
    <xf numFmtId="175" fontId="1" fillId="2" borderId="1" xfId="0" applyNumberFormat="1" applyFont="1" applyFill="1" applyBorder="1" applyAlignment="1" applyProtection="1">
      <alignment horizontal="right" vertical="center"/>
    </xf>
    <xf numFmtId="169" fontId="2" fillId="6" borderId="1" xfId="0" applyNumberFormat="1" applyFont="1" applyFill="1" applyBorder="1" applyAlignment="1" applyProtection="1">
      <alignment horizontal="right" vertical="center"/>
    </xf>
    <xf numFmtId="0" fontId="89" fillId="2" borderId="1" xfId="0" applyFont="1" applyFill="1" applyBorder="1" applyAlignment="1" applyProtection="1">
      <alignment horizontal="right" vertical="center"/>
    </xf>
    <xf numFmtId="169" fontId="2" fillId="2" borderId="1" xfId="0" applyNumberFormat="1" applyFont="1" applyFill="1" applyBorder="1" applyAlignment="1" applyProtection="1">
      <alignment horizontal="right" vertical="center"/>
    </xf>
    <xf numFmtId="0" fontId="58" fillId="2" borderId="1" xfId="0" applyFont="1" applyFill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horizontal="right" vertical="center"/>
    </xf>
    <xf numFmtId="169" fontId="103" fillId="0" borderId="1" xfId="0" applyNumberFormat="1" applyFont="1" applyFill="1" applyBorder="1" applyAlignment="1" applyProtection="1">
      <alignment horizontal="right" vertical="center"/>
      <protection locked="0"/>
    </xf>
    <xf numFmtId="169" fontId="2" fillId="0" borderId="1" xfId="0" applyNumberFormat="1" applyFont="1" applyFill="1" applyBorder="1" applyAlignment="1" applyProtection="1">
      <alignment horizontal="right" vertical="center"/>
      <protection locked="0"/>
    </xf>
    <xf numFmtId="0" fontId="19" fillId="2" borderId="1" xfId="0" applyFont="1" applyFill="1" applyBorder="1" applyAlignment="1" applyProtection="1">
      <alignment horizontal="right" vertical="center"/>
    </xf>
    <xf numFmtId="169" fontId="2" fillId="12" borderId="1" xfId="0" applyNumberFormat="1" applyFont="1" applyFill="1" applyBorder="1" applyAlignment="1" applyProtection="1">
      <alignment horizontal="right" vertical="center"/>
      <protection locked="0"/>
    </xf>
    <xf numFmtId="0" fontId="17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169" fontId="1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1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right" vertical="center"/>
    </xf>
    <xf numFmtId="3" fontId="110" fillId="12" borderId="1" xfId="0" applyNumberFormat="1" applyFont="1" applyFill="1" applyBorder="1" applyAlignment="1" applyProtection="1">
      <alignment horizontal="right" vertical="center"/>
      <protection locked="0"/>
    </xf>
    <xf numFmtId="10" fontId="2" fillId="0" borderId="4" xfId="0" applyNumberFormat="1" applyFont="1" applyFill="1" applyBorder="1" applyAlignment="1" applyProtection="1">
      <alignment horizontal="center" vertical="center"/>
      <protection locked="0"/>
    </xf>
    <xf numFmtId="10" fontId="2" fillId="0" borderId="3" xfId="0" applyNumberFormat="1" applyFont="1" applyFill="1" applyBorder="1" applyAlignment="1" applyProtection="1">
      <alignment horizontal="center" vertical="center"/>
      <protection locked="0"/>
    </xf>
    <xf numFmtId="10" fontId="2" fillId="0" borderId="2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3" xfId="0" applyNumberFormat="1" applyFont="1" applyFill="1" applyBorder="1" applyAlignment="1" applyProtection="1">
      <alignment horizontal="center" vertical="center"/>
      <protection locked="0"/>
    </xf>
    <xf numFmtId="1" fontId="2" fillId="7" borderId="2" xfId="0" applyNumberFormat="1" applyFont="1" applyFill="1" applyBorder="1" applyAlignment="1" applyProtection="1">
      <alignment horizontal="center" vertical="center"/>
      <protection locked="0"/>
    </xf>
    <xf numFmtId="10" fontId="2" fillId="0" borderId="1" xfId="0" applyNumberFormat="1" applyFont="1" applyFill="1" applyBorder="1" applyAlignment="1" applyProtection="1">
      <alignment horizontal="right" vertical="center"/>
      <protection locked="0" hidden="1"/>
    </xf>
    <xf numFmtId="169" fontId="2" fillId="0" borderId="4" xfId="0" applyNumberFormat="1" applyFont="1" applyFill="1" applyBorder="1" applyAlignment="1" applyProtection="1">
      <alignment horizontal="right" vertical="center"/>
      <protection locked="0"/>
    </xf>
    <xf numFmtId="169" fontId="2" fillId="0" borderId="3" xfId="0" applyNumberFormat="1" applyFont="1" applyFill="1" applyBorder="1" applyAlignment="1" applyProtection="1">
      <alignment horizontal="right" vertical="center"/>
      <protection locked="0"/>
    </xf>
    <xf numFmtId="169" fontId="2" fillId="0" borderId="2" xfId="0" applyNumberFormat="1" applyFont="1" applyFill="1" applyBorder="1" applyAlignment="1" applyProtection="1">
      <alignment horizontal="right" vertical="center"/>
      <protection locked="0"/>
    </xf>
    <xf numFmtId="0" fontId="106" fillId="2" borderId="1" xfId="0" applyNumberFormat="1" applyFont="1" applyFill="1" applyBorder="1" applyAlignment="1" applyProtection="1">
      <alignment horizontal="right" vertical="center"/>
    </xf>
    <xf numFmtId="3" fontId="1" fillId="0" borderId="4" xfId="0" applyNumberFormat="1" applyFont="1" applyFill="1" applyBorder="1" applyAlignment="1" applyProtection="1">
      <alignment horizontal="right" vertical="center"/>
      <protection locked="0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3" fontId="1" fillId="0" borderId="2" xfId="0" applyNumberFormat="1" applyFont="1" applyFill="1" applyBorder="1" applyAlignment="1" applyProtection="1">
      <alignment horizontal="right" vertical="center"/>
      <protection locked="0"/>
    </xf>
    <xf numFmtId="175" fontId="2" fillId="2" borderId="1" xfId="0" applyNumberFormat="1" applyFont="1" applyFill="1" applyBorder="1" applyAlignment="1" applyProtection="1">
      <alignment horizontal="right" vertical="center"/>
    </xf>
    <xf numFmtId="0" fontId="13" fillId="2" borderId="1" xfId="0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</xf>
    <xf numFmtId="0" fontId="23" fillId="2" borderId="1" xfId="0" applyFont="1" applyFill="1" applyBorder="1" applyAlignment="1" applyProtection="1">
      <alignment horizontal="right" vertical="center"/>
    </xf>
    <xf numFmtId="3" fontId="1" fillId="2" borderId="1" xfId="0" applyNumberFormat="1" applyFont="1" applyFill="1" applyBorder="1" applyAlignment="1" applyProtection="1">
      <alignment horizontal="right" vertical="center"/>
    </xf>
    <xf numFmtId="166" fontId="6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76" fontId="23" fillId="2" borderId="1" xfId="0" applyNumberFormat="1" applyFont="1" applyFill="1" applyBorder="1" applyAlignment="1" applyProtection="1">
      <alignment horizontal="right" vertical="center"/>
    </xf>
    <xf numFmtId="175" fontId="40" fillId="2" borderId="1" xfId="0" applyNumberFormat="1" applyFont="1" applyFill="1" applyBorder="1" applyAlignment="1" applyProtection="1">
      <alignment horizontal="right" vertical="center"/>
    </xf>
    <xf numFmtId="0" fontId="24" fillId="2" borderId="1" xfId="0" applyFont="1" applyFill="1" applyBorder="1" applyAlignment="1" applyProtection="1">
      <alignment vertical="center"/>
    </xf>
    <xf numFmtId="0" fontId="23" fillId="2" borderId="4" xfId="0" applyFont="1" applyFill="1" applyBorder="1" applyAlignment="1" applyProtection="1">
      <alignment horizontal="right" vertical="center"/>
    </xf>
    <xf numFmtId="0" fontId="23" fillId="2" borderId="13" xfId="0" applyFont="1" applyFill="1" applyBorder="1" applyAlignment="1" applyProtection="1">
      <alignment horizontal="left" vertical="center"/>
    </xf>
    <xf numFmtId="0" fontId="23" fillId="2" borderId="14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69" fontId="1" fillId="2" borderId="4" xfId="0" applyNumberFormat="1" applyFont="1" applyFill="1" applyBorder="1" applyAlignment="1" applyProtection="1">
      <alignment horizontal="right" vertical="center"/>
    </xf>
    <xf numFmtId="169" fontId="1" fillId="2" borderId="3" xfId="0" applyNumberFormat="1" applyFont="1" applyFill="1" applyBorder="1" applyAlignment="1" applyProtection="1">
      <alignment horizontal="right" vertical="center"/>
    </xf>
    <xf numFmtId="169" fontId="1" fillId="2" borderId="2" xfId="0" applyNumberFormat="1" applyFont="1" applyFill="1" applyBorder="1" applyAlignment="1" applyProtection="1">
      <alignment horizontal="right" vertical="center"/>
    </xf>
    <xf numFmtId="180" fontId="1" fillId="10" borderId="14" xfId="0" applyNumberFormat="1" applyFont="1" applyFill="1" applyBorder="1" applyAlignment="1" applyProtection="1">
      <alignment horizontal="center" vertical="center"/>
      <protection locked="0"/>
    </xf>
    <xf numFmtId="169" fontId="23" fillId="3" borderId="65" xfId="0" applyNumberFormat="1" applyFont="1" applyFill="1" applyBorder="1" applyAlignment="1" applyProtection="1">
      <alignment horizontal="center" vertical="center"/>
      <protection locked="0"/>
    </xf>
    <xf numFmtId="169" fontId="23" fillId="3" borderId="63" xfId="0" applyNumberFormat="1" applyFont="1" applyFill="1" applyBorder="1" applyAlignment="1" applyProtection="1">
      <alignment horizontal="center" vertical="center"/>
      <protection locked="0"/>
    </xf>
    <xf numFmtId="179" fontId="6" fillId="2" borderId="1" xfId="0" applyNumberFormat="1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right" vertical="center"/>
    </xf>
    <xf numFmtId="0" fontId="2" fillId="2" borderId="57" xfId="0" applyFont="1" applyFill="1" applyBorder="1" applyAlignment="1" applyProtection="1">
      <alignment horizontal="right" vertical="center"/>
    </xf>
    <xf numFmtId="0" fontId="2" fillId="2" borderId="27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Alignment="1" applyProtection="1">
      <alignment horizontal="center" vertical="center" wrapText="1"/>
    </xf>
    <xf numFmtId="0" fontId="79" fillId="2" borderId="58" xfId="0" applyFont="1" applyFill="1" applyBorder="1" applyAlignment="1">
      <alignment horizontal="center" vertical="center" wrapText="1"/>
    </xf>
    <xf numFmtId="0" fontId="79" fillId="2" borderId="59" xfId="0" applyFont="1" applyFill="1" applyBorder="1" applyAlignment="1">
      <alignment horizontal="center" vertical="center" wrapText="1"/>
    </xf>
    <xf numFmtId="0" fontId="79" fillId="2" borderId="60" xfId="0" applyFont="1" applyFill="1" applyBorder="1" applyAlignment="1">
      <alignment horizontal="center" vertical="center" wrapText="1"/>
    </xf>
    <xf numFmtId="3" fontId="1" fillId="2" borderId="61" xfId="0" applyNumberFormat="1" applyFont="1" applyFill="1" applyBorder="1" applyAlignment="1">
      <alignment horizontal="right" vertical="center"/>
    </xf>
    <xf numFmtId="3" fontId="1" fillId="2" borderId="15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62" xfId="0" applyNumberFormat="1" applyFont="1" applyFill="1" applyBorder="1" applyAlignment="1">
      <alignment horizontal="right" vertical="center"/>
    </xf>
    <xf numFmtId="169" fontId="23" fillId="0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57" xfId="0" applyFont="1" applyFill="1" applyBorder="1" applyAlignment="1" applyProtection="1">
      <alignment horizontal="right" vertical="center"/>
    </xf>
    <xf numFmtId="0" fontId="1" fillId="2" borderId="27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right" vertical="center"/>
      <protection locked="0"/>
    </xf>
    <xf numFmtId="0" fontId="6" fillId="2" borderId="50" xfId="0" applyFont="1" applyFill="1" applyBorder="1" applyAlignment="1" applyProtection="1">
      <alignment horizontal="center" vertical="center" wrapText="1"/>
    </xf>
    <xf numFmtId="0" fontId="6" fillId="2" borderId="73" xfId="0" applyFont="1" applyFill="1" applyBorder="1" applyAlignment="1" applyProtection="1">
      <alignment horizontal="center" vertical="center" wrapText="1"/>
    </xf>
    <xf numFmtId="0" fontId="6" fillId="2" borderId="74" xfId="0" applyFont="1" applyFill="1" applyBorder="1" applyAlignment="1" applyProtection="1">
      <alignment horizontal="center" vertical="center" wrapText="1"/>
    </xf>
    <xf numFmtId="0" fontId="6" fillId="2" borderId="75" xfId="0" applyFont="1" applyFill="1" applyBorder="1" applyAlignment="1" applyProtection="1">
      <alignment horizontal="center" vertical="center" wrapText="1"/>
    </xf>
    <xf numFmtId="0" fontId="6" fillId="2" borderId="76" xfId="0" applyFont="1" applyFill="1" applyBorder="1" applyAlignment="1" applyProtection="1">
      <alignment horizontal="center" vertical="center" wrapText="1"/>
    </xf>
    <xf numFmtId="0" fontId="6" fillId="2" borderId="77" xfId="0" applyFont="1" applyFill="1" applyBorder="1" applyAlignment="1" applyProtection="1">
      <alignment horizontal="center" vertical="center" wrapText="1"/>
    </xf>
    <xf numFmtId="169" fontId="23" fillId="0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71" xfId="0" applyFont="1" applyFill="1" applyBorder="1" applyAlignment="1" applyProtection="1">
      <alignment horizontal="center" vertical="center"/>
    </xf>
    <xf numFmtId="0" fontId="1" fillId="2" borderId="72" xfId="0" applyFont="1" applyFill="1" applyBorder="1" applyAlignment="1" applyProtection="1">
      <alignment horizontal="center" vertical="center"/>
    </xf>
    <xf numFmtId="169" fontId="1" fillId="0" borderId="13" xfId="0" applyNumberFormat="1" applyFont="1" applyBorder="1" applyAlignment="1" applyProtection="1">
      <alignment horizontal="right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178" fontId="1" fillId="0" borderId="68" xfId="0" applyNumberFormat="1" applyFont="1" applyFill="1" applyBorder="1" applyAlignment="1" applyProtection="1">
      <alignment horizontal="right" vertical="center"/>
      <protection locked="0"/>
    </xf>
    <xf numFmtId="178" fontId="1" fillId="0" borderId="69" xfId="0" applyNumberFormat="1" applyFont="1" applyFill="1" applyBorder="1" applyAlignment="1" applyProtection="1">
      <alignment horizontal="right" vertical="center"/>
      <protection locked="0"/>
    </xf>
    <xf numFmtId="178" fontId="1" fillId="0" borderId="70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69" fontId="23" fillId="2" borderId="4" xfId="0" applyNumberFormat="1" applyFont="1" applyFill="1" applyBorder="1" applyAlignment="1" applyProtection="1">
      <alignment horizontal="right" vertical="center"/>
    </xf>
    <xf numFmtId="0" fontId="23" fillId="2" borderId="63" xfId="0" applyFont="1" applyFill="1" applyBorder="1" applyAlignment="1" applyProtection="1">
      <alignment horizontal="left" vertical="center"/>
    </xf>
    <xf numFmtId="0" fontId="23" fillId="2" borderId="64" xfId="0" applyFont="1" applyFill="1" applyBorder="1" applyAlignment="1" applyProtection="1">
      <alignment horizontal="left" vertical="center"/>
    </xf>
    <xf numFmtId="169" fontId="23" fillId="2" borderId="78" xfId="0" applyNumberFormat="1" applyFont="1" applyFill="1" applyBorder="1" applyAlignment="1" applyProtection="1">
      <alignment horizontal="right" vertical="center"/>
    </xf>
    <xf numFmtId="175" fontId="40" fillId="2" borderId="1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4" fillId="2" borderId="50" xfId="0" applyFont="1" applyFill="1" applyBorder="1" applyAlignment="1" applyProtection="1">
      <alignment horizontal="center" vertical="center" wrapText="1"/>
    </xf>
    <xf numFmtId="0" fontId="24" fillId="2" borderId="73" xfId="0" applyFont="1" applyFill="1" applyBorder="1" applyAlignment="1" applyProtection="1">
      <alignment horizontal="center" vertical="center" wrapText="1"/>
    </xf>
    <xf numFmtId="0" fontId="24" fillId="2" borderId="74" xfId="0" applyFont="1" applyFill="1" applyBorder="1" applyAlignment="1" applyProtection="1">
      <alignment horizontal="center" vertical="center" wrapText="1"/>
    </xf>
    <xf numFmtId="0" fontId="24" fillId="2" borderId="75" xfId="0" applyFont="1" applyFill="1" applyBorder="1" applyAlignment="1" applyProtection="1">
      <alignment horizontal="center" vertical="center" wrapText="1"/>
    </xf>
    <xf numFmtId="0" fontId="24" fillId="2" borderId="76" xfId="0" applyFont="1" applyFill="1" applyBorder="1" applyAlignment="1" applyProtection="1">
      <alignment horizontal="center" vertical="center" wrapText="1"/>
    </xf>
    <xf numFmtId="0" fontId="24" fillId="2" borderId="77" xfId="0" applyFont="1" applyFill="1" applyBorder="1" applyAlignment="1" applyProtection="1">
      <alignment horizontal="center" vertical="center" wrapText="1"/>
    </xf>
    <xf numFmtId="0" fontId="16" fillId="2" borderId="1" xfId="3" applyFont="1" applyFill="1" applyBorder="1" applyAlignment="1" applyProtection="1">
      <alignment horizontal="center" vertical="center"/>
    </xf>
    <xf numFmtId="167" fontId="23" fillId="2" borderId="1" xfId="0" applyNumberFormat="1" applyFont="1" applyFill="1" applyBorder="1" applyAlignment="1" applyProtection="1">
      <alignment horizontal="right" vertical="center"/>
    </xf>
    <xf numFmtId="167" fontId="23" fillId="2" borderId="1" xfId="0" applyNumberFormat="1" applyFont="1" applyFill="1" applyBorder="1" applyAlignment="1" applyProtection="1">
      <alignment horizontal="center" vertical="center"/>
    </xf>
    <xf numFmtId="167" fontId="23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16" fillId="2" borderId="1" xfId="0" applyFont="1" applyFill="1" applyBorder="1" applyAlignment="1" applyProtection="1">
      <alignment horizontal="left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49" fontId="16" fillId="2" borderId="1" xfId="3" applyNumberFormat="1" applyFont="1" applyFill="1" applyBorder="1" applyAlignment="1" applyProtection="1">
      <alignment horizontal="left" vertical="center"/>
    </xf>
    <xf numFmtId="164" fontId="6" fillId="2" borderId="6" xfId="0" applyNumberFormat="1" applyFont="1" applyFill="1" applyBorder="1" applyAlignment="1" applyProtection="1">
      <alignment horizontal="center" vertical="center"/>
    </xf>
    <xf numFmtId="10" fontId="1" fillId="6" borderId="6" xfId="4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right"/>
      <protection locked="0"/>
    </xf>
    <xf numFmtId="169" fontId="1" fillId="0" borderId="1" xfId="0" applyNumberFormat="1" applyFont="1" applyBorder="1" applyAlignment="1" applyProtection="1">
      <alignment horizontal="right"/>
      <protection locked="0"/>
    </xf>
    <xf numFmtId="169" fontId="1" fillId="3" borderId="1" xfId="0" applyNumberFormat="1" applyFont="1" applyFill="1" applyBorder="1" applyAlignment="1" applyProtection="1">
      <alignment horizontal="right" vertical="center"/>
      <protection locked="0"/>
    </xf>
    <xf numFmtId="169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63" xfId="0" applyFont="1" applyFill="1" applyBorder="1" applyAlignment="1" applyProtection="1">
      <alignment horizontal="left" vertical="center"/>
    </xf>
    <xf numFmtId="0" fontId="1" fillId="0" borderId="64" xfId="0" applyFont="1" applyFill="1" applyBorder="1" applyAlignment="1" applyProtection="1">
      <alignment horizontal="left" vertical="center"/>
    </xf>
    <xf numFmtId="0" fontId="94" fillId="9" borderId="1" xfId="0" applyFont="1" applyFill="1" applyBorder="1" applyAlignment="1" applyProtection="1">
      <alignment horizontal="left" vertical="center"/>
    </xf>
    <xf numFmtId="0" fontId="74" fillId="2" borderId="1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left" vertical="center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/>
    </xf>
    <xf numFmtId="174" fontId="14" fillId="2" borderId="4" xfId="0" applyNumberFormat="1" applyFont="1" applyFill="1" applyBorder="1" applyAlignment="1" applyProtection="1">
      <alignment horizontal="center" vertical="center"/>
    </xf>
    <xf numFmtId="174" fontId="14" fillId="2" borderId="3" xfId="0" applyNumberFormat="1" applyFont="1" applyFill="1" applyBorder="1" applyAlignment="1" applyProtection="1">
      <alignment horizontal="center" vertical="center"/>
    </xf>
    <xf numFmtId="174" fontId="14" fillId="2" borderId="2" xfId="0" applyNumberFormat="1" applyFont="1" applyFill="1" applyBorder="1" applyAlignment="1" applyProtection="1">
      <alignment horizontal="center" vertical="center"/>
    </xf>
    <xf numFmtId="49" fontId="83" fillId="2" borderId="79" xfId="0" applyNumberFormat="1" applyFont="1" applyFill="1" applyBorder="1" applyAlignment="1">
      <alignment horizontal="center" vertical="center"/>
    </xf>
    <xf numFmtId="49" fontId="83" fillId="2" borderId="16" xfId="0" applyNumberFormat="1" applyFont="1" applyFill="1" applyBorder="1" applyAlignment="1">
      <alignment horizontal="center" vertical="center"/>
    </xf>
    <xf numFmtId="49" fontId="83" fillId="2" borderId="17" xfId="0" applyNumberFormat="1" applyFont="1" applyFill="1" applyBorder="1" applyAlignment="1">
      <alignment horizontal="center" vertical="center"/>
    </xf>
    <xf numFmtId="168" fontId="6" fillId="11" borderId="80" xfId="0" applyNumberFormat="1" applyFont="1" applyFill="1" applyBorder="1" applyAlignment="1">
      <alignment horizontal="center" vertical="center"/>
    </xf>
    <xf numFmtId="168" fontId="6" fillId="11" borderId="81" xfId="0" applyNumberFormat="1" applyFont="1" applyFill="1" applyBorder="1" applyAlignment="1">
      <alignment horizontal="center" vertical="center"/>
    </xf>
    <xf numFmtId="0" fontId="86" fillId="0" borderId="8" xfId="0" applyFont="1" applyBorder="1" applyAlignment="1">
      <alignment horizontal="left" vertical="center"/>
    </xf>
    <xf numFmtId="0" fontId="86" fillId="0" borderId="16" xfId="0" applyFont="1" applyBorder="1" applyAlignment="1">
      <alignment horizontal="left" vertical="center"/>
    </xf>
    <xf numFmtId="0" fontId="86" fillId="0" borderId="17" xfId="0" applyFont="1" applyBorder="1" applyAlignment="1">
      <alignment horizontal="left" vertical="center"/>
    </xf>
    <xf numFmtId="0" fontId="11" fillId="2" borderId="0" xfId="0" applyFont="1" applyFill="1" applyAlignment="1" applyProtection="1">
      <alignment horizontal="center" vertical="center"/>
    </xf>
    <xf numFmtId="0" fontId="107" fillId="0" borderId="8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107" fillId="0" borderId="17" xfId="0" applyFont="1" applyBorder="1" applyAlignment="1">
      <alignment horizontal="center"/>
    </xf>
    <xf numFmtId="170" fontId="71" fillId="2" borderId="1" xfId="0" applyNumberFormat="1" applyFont="1" applyFill="1" applyBorder="1" applyAlignment="1" applyProtection="1">
      <alignment horizontal="center" vertical="center"/>
    </xf>
    <xf numFmtId="0" fontId="14" fillId="2" borderId="25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14" fillId="2" borderId="27" xfId="0" applyFont="1" applyFill="1" applyBorder="1" applyAlignment="1" applyProtection="1">
      <alignment horizontal="center" vertical="center"/>
    </xf>
    <xf numFmtId="0" fontId="108" fillId="0" borderId="8" xfId="0" applyFont="1" applyBorder="1" applyAlignment="1" applyProtection="1">
      <alignment horizontal="center" vertical="center"/>
      <protection locked="0"/>
    </xf>
    <xf numFmtId="0" fontId="109" fillId="0" borderId="16" xfId="0" applyFont="1" applyBorder="1" applyAlignment="1" applyProtection="1">
      <alignment horizontal="center" vertical="center"/>
      <protection locked="0"/>
    </xf>
    <xf numFmtId="0" fontId="109" fillId="0" borderId="17" xfId="0" applyFont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left" vertical="center"/>
    </xf>
    <xf numFmtId="10" fontId="104" fillId="2" borderId="4" xfId="0" applyNumberFormat="1" applyFont="1" applyFill="1" applyBorder="1" applyAlignment="1" applyProtection="1">
      <alignment horizontal="right" vertical="center"/>
    </xf>
    <xf numFmtId="10" fontId="104" fillId="2" borderId="3" xfId="0" applyNumberFormat="1" applyFont="1" applyFill="1" applyBorder="1" applyAlignment="1" applyProtection="1">
      <alignment horizontal="right" vertical="center"/>
    </xf>
    <xf numFmtId="10" fontId="104" fillId="2" borderId="2" xfId="0" applyNumberFormat="1" applyFont="1" applyFill="1" applyBorder="1" applyAlignment="1" applyProtection="1">
      <alignment horizontal="right" vertical="center"/>
    </xf>
    <xf numFmtId="0" fontId="99" fillId="5" borderId="0" xfId="0" applyFont="1" applyFill="1" applyAlignment="1">
      <alignment horizontal="left" vertical="center" wrapText="1"/>
    </xf>
    <xf numFmtId="0" fontId="99" fillId="5" borderId="82" xfId="0" applyFont="1" applyFill="1" applyBorder="1" applyAlignment="1">
      <alignment horizontal="center" vertical="top" wrapText="1"/>
    </xf>
    <xf numFmtId="0" fontId="99" fillId="5" borderId="83" xfId="0" applyFont="1" applyFill="1" applyBorder="1" applyAlignment="1">
      <alignment horizontal="center" vertical="top" wrapText="1"/>
    </xf>
    <xf numFmtId="0" fontId="99" fillId="5" borderId="84" xfId="0" applyFont="1" applyFill="1" applyBorder="1" applyAlignment="1">
      <alignment horizontal="center" vertical="top" wrapText="1"/>
    </xf>
    <xf numFmtId="0" fontId="99" fillId="5" borderId="6" xfId="0" applyFont="1" applyFill="1" applyBorder="1" applyAlignment="1">
      <alignment horizontal="center" vertical="top" wrapText="1"/>
    </xf>
    <xf numFmtId="0" fontId="99" fillId="5" borderId="0" xfId="0" applyFont="1" applyFill="1" applyAlignment="1">
      <alignment horizontal="center" vertical="center" wrapText="1"/>
    </xf>
  </cellXfs>
  <cellStyles count="5">
    <cellStyle name="Hyperlink" xfId="1" builtinId="8"/>
    <cellStyle name="Normal" xfId="0" builtinId="0"/>
    <cellStyle name="Normal 3" xfId="2"/>
    <cellStyle name="Normal_OTCHET_dh2004" xfId="3"/>
    <cellStyle name="Percent" xfId="4" builtinId="5"/>
  </cellStyles>
  <dxfs count="3"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38"/>
  <sheetViews>
    <sheetView workbookViewId="0"/>
  </sheetViews>
  <sheetFormatPr defaultColWidth="0" defaultRowHeight="15" customHeight="1" zeroHeight="1"/>
  <cols>
    <col min="1" max="28" width="3.83203125" customWidth="1"/>
  </cols>
  <sheetData>
    <row r="1" spans="1:27" ht="12.75">
      <c r="A1" s="23" t="s">
        <v>256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>
      <c r="A2" s="2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>
      <c r="A3" s="23"/>
      <c r="B3" s="24">
        <v>1</v>
      </c>
      <c r="C3" s="25" t="s">
        <v>257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>
      <c r="A4" s="23"/>
      <c r="B4" s="26"/>
      <c r="C4" s="2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>
      <c r="A5" s="23"/>
      <c r="B5" s="28"/>
      <c r="C5" s="29" t="s">
        <v>258</v>
      </c>
      <c r="D5" s="2" t="s">
        <v>259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>
      <c r="A6" s="23"/>
      <c r="B6" s="2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>
      <c r="A7" s="23"/>
      <c r="B7" s="2"/>
      <c r="C7" s="2"/>
      <c r="D7" s="125" t="s">
        <v>0</v>
      </c>
      <c r="E7" s="125"/>
      <c r="F7" s="125"/>
      <c r="G7" s="125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2"/>
      <c r="W7" s="2"/>
      <c r="X7" s="2"/>
      <c r="Y7" s="2"/>
      <c r="Z7" s="2"/>
      <c r="AA7" s="2"/>
    </row>
    <row r="8" spans="1:27" ht="12.75">
      <c r="A8" s="23"/>
      <c r="B8" s="2"/>
      <c r="C8" s="2"/>
      <c r="D8" s="127" t="s">
        <v>3</v>
      </c>
      <c r="E8" s="127"/>
      <c r="F8" s="127"/>
      <c r="G8" s="127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2"/>
      <c r="W8" s="2"/>
      <c r="X8" s="2"/>
      <c r="Y8" s="2"/>
      <c r="Z8" s="2"/>
      <c r="AA8" s="2"/>
    </row>
    <row r="9" spans="1:27" ht="12.75">
      <c r="A9" s="23"/>
      <c r="B9" s="2"/>
      <c r="C9" s="2"/>
      <c r="D9" s="122" t="s">
        <v>1</v>
      </c>
      <c r="E9" s="122"/>
      <c r="F9" s="123"/>
      <c r="G9" s="123"/>
      <c r="H9" s="123"/>
      <c r="I9" s="123"/>
      <c r="J9" s="124">
        <v>2008</v>
      </c>
      <c r="K9" s="12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>
      <c r="A10" s="23"/>
      <c r="B10" s="2"/>
      <c r="C10" s="2"/>
      <c r="D10" s="125" t="s">
        <v>2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33" t="s">
        <v>260</v>
      </c>
      <c r="Q10" s="133"/>
      <c r="R10" s="133"/>
      <c r="S10" s="133"/>
      <c r="T10" s="30">
        <v>1</v>
      </c>
      <c r="U10" s="2"/>
      <c r="V10" s="2"/>
      <c r="W10" s="2"/>
      <c r="X10" s="2"/>
      <c r="Y10" s="2"/>
      <c r="Z10" s="2"/>
      <c r="AA10" s="2"/>
    </row>
    <row r="11" spans="1:27" ht="12.75">
      <c r="A11" s="23"/>
      <c r="B11" s="2"/>
      <c r="C11" s="2"/>
      <c r="D11" s="134" t="s">
        <v>120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5"/>
      <c r="Q11" s="135"/>
      <c r="R11" s="135"/>
      <c r="S11" s="135"/>
      <c r="T11" s="135"/>
      <c r="U11" s="2"/>
      <c r="V11" s="2"/>
      <c r="W11" s="2"/>
      <c r="X11" s="2"/>
      <c r="Y11" s="2"/>
      <c r="Z11" s="2"/>
      <c r="AA11" s="2"/>
    </row>
    <row r="12" spans="1:27" ht="12.75">
      <c r="A12" s="23"/>
      <c r="B12" s="2"/>
      <c r="C12" s="2"/>
      <c r="D12" s="136" t="s">
        <v>261</v>
      </c>
      <c r="E12" s="136"/>
      <c r="F12" s="136"/>
      <c r="G12" s="136"/>
      <c r="H12" s="136"/>
      <c r="I12" s="31">
        <v>1</v>
      </c>
      <c r="J12" s="132" t="s">
        <v>262</v>
      </c>
      <c r="K12" s="132"/>
      <c r="L12" s="132"/>
      <c r="M12" s="132"/>
      <c r="N12" s="13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>
      <c r="A13" s="23"/>
      <c r="B13" s="2"/>
      <c r="C13" s="2"/>
      <c r="D13" s="131" t="s">
        <v>263</v>
      </c>
      <c r="E13" s="131"/>
      <c r="F13" s="131"/>
      <c r="G13" s="131"/>
      <c r="H13" s="131"/>
      <c r="I13" s="31">
        <v>1</v>
      </c>
      <c r="J13" s="132" t="s">
        <v>264</v>
      </c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2"/>
      <c r="V13" s="2"/>
      <c r="W13" s="2"/>
      <c r="X13" s="2"/>
      <c r="Y13" s="2"/>
      <c r="Z13" s="2"/>
      <c r="AA13" s="2"/>
    </row>
    <row r="14" spans="1:27" ht="12.75">
      <c r="A14" s="2"/>
      <c r="B14" s="2"/>
      <c r="C14" s="2"/>
      <c r="D14" s="132" t="s">
        <v>135</v>
      </c>
      <c r="E14" s="132"/>
      <c r="F14" s="132"/>
      <c r="G14" s="132"/>
      <c r="H14" s="132"/>
      <c r="I14" s="132"/>
      <c r="J14" s="132"/>
      <c r="K14" s="31">
        <v>5</v>
      </c>
      <c r="L14" s="129" t="s">
        <v>265</v>
      </c>
      <c r="M14" s="129"/>
      <c r="N14" s="129"/>
      <c r="O14" s="129"/>
      <c r="P14" s="12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>
      <c r="A16" s="2"/>
      <c r="B16" s="2"/>
      <c r="C16" s="29" t="s">
        <v>266</v>
      </c>
      <c r="D16" s="32" t="s">
        <v>267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36" t="s">
        <v>268</v>
      </c>
      <c r="P17" s="136"/>
      <c r="Q17" s="136"/>
      <c r="R17" s="136" t="s">
        <v>269</v>
      </c>
      <c r="S17" s="136"/>
      <c r="T17" s="136"/>
      <c r="U17" s="136" t="s">
        <v>270</v>
      </c>
      <c r="V17" s="136"/>
      <c r="W17" s="136"/>
      <c r="X17" s="136" t="s">
        <v>271</v>
      </c>
      <c r="Y17" s="136"/>
      <c r="Z17" s="136"/>
      <c r="AA17" s="2"/>
    </row>
    <row r="18" spans="1:27" ht="12.75">
      <c r="A18" s="2"/>
      <c r="B18" s="2"/>
      <c r="C18" s="2"/>
      <c r="D18" s="137" t="s">
        <v>58</v>
      </c>
      <c r="E18" s="137"/>
      <c r="F18" s="137"/>
      <c r="G18" s="137"/>
      <c r="H18" s="137"/>
      <c r="I18" s="137"/>
      <c r="J18" s="138"/>
      <c r="K18" s="138"/>
      <c r="L18" s="129" t="s">
        <v>59</v>
      </c>
      <c r="M18" s="129"/>
      <c r="N18" s="129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2"/>
    </row>
    <row r="19" spans="1:27" ht="12.75">
      <c r="A19" s="2"/>
      <c r="B19" s="2"/>
      <c r="C19" s="2"/>
      <c r="D19" s="142" t="s">
        <v>60</v>
      </c>
      <c r="E19" s="142"/>
      <c r="F19" s="142"/>
      <c r="G19" s="142"/>
      <c r="H19" s="142"/>
      <c r="I19" s="142"/>
      <c r="J19" s="138" t="s">
        <v>45</v>
      </c>
      <c r="K19" s="138"/>
      <c r="L19" s="143"/>
      <c r="M19" s="143"/>
      <c r="N19" s="143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2"/>
    </row>
    <row r="20" spans="1:27" ht="14.25">
      <c r="A20" s="2"/>
      <c r="B20" s="2"/>
      <c r="C20" s="2"/>
      <c r="D20" s="122" t="s">
        <v>61</v>
      </c>
      <c r="E20" s="122"/>
      <c r="F20" s="122"/>
      <c r="G20" s="122"/>
      <c r="H20" s="122"/>
      <c r="I20" s="122"/>
      <c r="J20" s="138" t="s">
        <v>43</v>
      </c>
      <c r="K20" s="138"/>
      <c r="L20" s="9"/>
      <c r="M20" s="8"/>
      <c r="N20" s="7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2"/>
    </row>
    <row r="21" spans="1:27" ht="14.25">
      <c r="A21" s="2"/>
      <c r="B21" s="2"/>
      <c r="C21" s="2"/>
      <c r="D21" s="122" t="s">
        <v>62</v>
      </c>
      <c r="E21" s="122"/>
      <c r="F21" s="122"/>
      <c r="G21" s="122"/>
      <c r="H21" s="122"/>
      <c r="I21" s="122"/>
      <c r="J21" s="138" t="s">
        <v>43</v>
      </c>
      <c r="K21" s="138"/>
      <c r="L21" s="9"/>
      <c r="M21" s="8"/>
      <c r="N21" s="7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2"/>
    </row>
    <row r="22" spans="1:27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>
      <c r="A23" s="2"/>
      <c r="B23" s="33">
        <v>2</v>
      </c>
      <c r="C23" s="25" t="s">
        <v>272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>
      <c r="A24" s="2"/>
      <c r="B24" s="34"/>
      <c r="C24" s="2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>
      <c r="A25" s="2"/>
      <c r="B25" s="34"/>
      <c r="C25" s="132" t="s">
        <v>120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44">
        <v>15</v>
      </c>
      <c r="P25" s="144"/>
      <c r="Q25" s="144"/>
      <c r="R25" s="144"/>
      <c r="S25" s="144"/>
      <c r="T25" s="2"/>
      <c r="U25" s="2"/>
      <c r="V25" s="2"/>
      <c r="W25" s="2"/>
      <c r="X25" s="2"/>
      <c r="Y25" s="2"/>
      <c r="Z25" s="2"/>
      <c r="AA25" s="2"/>
    </row>
    <row r="26" spans="1:27" ht="12.75">
      <c r="A26" s="2"/>
      <c r="B26" s="34"/>
      <c r="C26" s="2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>
      <c r="A27" s="2"/>
      <c r="B27" s="35"/>
      <c r="C27" s="36" t="s">
        <v>273</v>
      </c>
      <c r="D27" s="1" t="s">
        <v>274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>
      <c r="A28" s="2"/>
      <c r="B28" s="35"/>
      <c r="C28" s="36"/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>
      <c r="A29" s="2"/>
      <c r="B29" s="35"/>
      <c r="C29" s="37"/>
      <c r="D29" s="2"/>
      <c r="E29" s="2"/>
      <c r="F29" s="2"/>
      <c r="G29" s="2"/>
      <c r="H29" s="2"/>
      <c r="I29" s="145" t="s">
        <v>6</v>
      </c>
      <c r="J29" s="145"/>
      <c r="K29" s="145"/>
      <c r="L29" s="146" t="s">
        <v>9</v>
      </c>
      <c r="M29" s="146"/>
      <c r="N29" s="146"/>
      <c r="O29" s="146" t="s">
        <v>275</v>
      </c>
      <c r="P29" s="146"/>
      <c r="Q29" s="146"/>
      <c r="R29" s="147" t="s">
        <v>10</v>
      </c>
      <c r="S29" s="147"/>
      <c r="T29" s="147"/>
      <c r="U29" s="146" t="s">
        <v>11</v>
      </c>
      <c r="V29" s="146"/>
      <c r="W29" s="146"/>
      <c r="X29" s="146" t="s">
        <v>12</v>
      </c>
      <c r="Y29" s="146"/>
      <c r="Z29" s="146"/>
      <c r="AA29" s="2"/>
    </row>
    <row r="30" spans="1:27" ht="15.75">
      <c r="A30" s="2"/>
      <c r="B30" s="35"/>
      <c r="C30" s="148" t="s">
        <v>16</v>
      </c>
      <c r="D30" s="148"/>
      <c r="E30" s="148"/>
      <c r="F30" s="148"/>
      <c r="G30" s="129" t="s">
        <v>17</v>
      </c>
      <c r="H30" s="129"/>
      <c r="I30" s="149"/>
      <c r="J30" s="149"/>
      <c r="K30" s="149"/>
      <c r="L30" s="149"/>
      <c r="M30" s="149"/>
      <c r="N30" s="149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2"/>
    </row>
    <row r="31" spans="1:27" ht="12.75">
      <c r="A31" s="2"/>
      <c r="B31" s="35"/>
      <c r="C31" s="148" t="s">
        <v>20</v>
      </c>
      <c r="D31" s="148"/>
      <c r="E31" s="148"/>
      <c r="F31" s="148"/>
      <c r="G31" s="129" t="s">
        <v>21</v>
      </c>
      <c r="H31" s="129"/>
      <c r="I31" s="149"/>
      <c r="J31" s="149"/>
      <c r="K31" s="149"/>
      <c r="L31" s="149"/>
      <c r="M31" s="149"/>
      <c r="N31" s="149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2"/>
    </row>
    <row r="32" spans="1:27" ht="12.75">
      <c r="A32" s="2"/>
      <c r="B32" s="35"/>
      <c r="C32" s="148" t="s">
        <v>25</v>
      </c>
      <c r="D32" s="148"/>
      <c r="E32" s="148"/>
      <c r="F32" s="148"/>
      <c r="G32" s="129" t="s">
        <v>21</v>
      </c>
      <c r="H32" s="129"/>
      <c r="I32" s="149"/>
      <c r="J32" s="149"/>
      <c r="K32" s="149"/>
      <c r="L32" s="149"/>
      <c r="M32" s="149"/>
      <c r="N32" s="149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2"/>
    </row>
    <row r="33" spans="1:27" ht="12.75">
      <c r="A33" s="2"/>
      <c r="B33" s="35"/>
      <c r="C33" s="148" t="s">
        <v>27</v>
      </c>
      <c r="D33" s="148"/>
      <c r="E33" s="148"/>
      <c r="F33" s="148"/>
      <c r="G33" s="129" t="s">
        <v>21</v>
      </c>
      <c r="H33" s="129"/>
      <c r="I33" s="149"/>
      <c r="J33" s="149"/>
      <c r="K33" s="149"/>
      <c r="L33" s="149"/>
      <c r="M33" s="149"/>
      <c r="N33" s="149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2"/>
    </row>
    <row r="34" spans="1:27" ht="12.7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>
      <c r="A35" s="2"/>
      <c r="B35" s="35"/>
      <c r="C35" s="36" t="s">
        <v>276</v>
      </c>
      <c r="D35" s="1" t="s">
        <v>277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>
      <c r="A36" s="2"/>
      <c r="B36" s="35"/>
      <c r="C36" s="36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>
      <c r="A37" s="2"/>
      <c r="B37" s="35"/>
      <c r="C37" s="148" t="s">
        <v>18</v>
      </c>
      <c r="D37" s="148"/>
      <c r="E37" s="148"/>
      <c r="F37" s="148"/>
      <c r="G37" s="149"/>
      <c r="H37" s="149"/>
      <c r="I37" s="149"/>
      <c r="J37" s="136" t="s">
        <v>121</v>
      </c>
      <c r="K37" s="136"/>
      <c r="L37" s="140"/>
      <c r="M37" s="140"/>
      <c r="N37" s="140"/>
      <c r="O37" s="136" t="s">
        <v>278</v>
      </c>
      <c r="P37" s="13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>
      <c r="A38" s="2"/>
      <c r="B38" s="35"/>
      <c r="C38" s="148" t="s">
        <v>22</v>
      </c>
      <c r="D38" s="148"/>
      <c r="E38" s="148"/>
      <c r="F38" s="148"/>
      <c r="G38" s="149"/>
      <c r="H38" s="149"/>
      <c r="I38" s="149"/>
      <c r="J38" s="136" t="s">
        <v>23</v>
      </c>
      <c r="K38" s="136"/>
      <c r="L38" s="140"/>
      <c r="M38" s="140"/>
      <c r="N38" s="140"/>
      <c r="O38" s="136" t="s">
        <v>24</v>
      </c>
      <c r="P38" s="13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>
      <c r="A39" s="2"/>
      <c r="B39" s="35"/>
      <c r="C39" s="148" t="s">
        <v>26</v>
      </c>
      <c r="D39" s="148"/>
      <c r="E39" s="148"/>
      <c r="F39" s="148"/>
      <c r="G39" s="149"/>
      <c r="H39" s="149"/>
      <c r="I39" s="149"/>
      <c r="J39" s="136" t="s">
        <v>23</v>
      </c>
      <c r="K39" s="136"/>
      <c r="L39" s="140"/>
      <c r="M39" s="140"/>
      <c r="N39" s="140"/>
      <c r="O39" s="136" t="s">
        <v>24</v>
      </c>
      <c r="P39" s="13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>
      <c r="A40" s="2"/>
      <c r="B40" s="35"/>
      <c r="C40" s="148" t="s">
        <v>28</v>
      </c>
      <c r="D40" s="148"/>
      <c r="E40" s="148"/>
      <c r="F40" s="148"/>
      <c r="G40" s="149"/>
      <c r="H40" s="149"/>
      <c r="I40" s="149"/>
      <c r="J40" s="136" t="s">
        <v>23</v>
      </c>
      <c r="K40" s="136"/>
      <c r="L40" s="140"/>
      <c r="M40" s="140"/>
      <c r="N40" s="140"/>
      <c r="O40" s="136" t="s">
        <v>24</v>
      </c>
      <c r="P40" s="136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>
      <c r="A41" s="2"/>
      <c r="B41" s="35"/>
      <c r="C41" s="3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>
      <c r="A42" s="2"/>
      <c r="B42" s="35"/>
      <c r="C42" s="3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>
      <c r="A43" s="2"/>
      <c r="B43" s="35"/>
      <c r="C43" s="3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>
      <c r="A44" s="2"/>
      <c r="B44" s="35"/>
      <c r="C44" s="3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>
      <c r="A45" s="2"/>
      <c r="B45" s="35"/>
      <c r="C45" s="36" t="s">
        <v>279</v>
      </c>
      <c r="D45" s="32" t="s">
        <v>29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>
      <c r="A46" s="2"/>
      <c r="B46" s="35"/>
      <c r="C46" s="36"/>
      <c r="D46" s="3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>
      <c r="A47" s="2"/>
      <c r="B47" s="35"/>
      <c r="C47" s="5" t="s">
        <v>30</v>
      </c>
      <c r="D47" s="153" t="s">
        <v>31</v>
      </c>
      <c r="E47" s="153"/>
      <c r="F47" s="153"/>
      <c r="G47" s="153"/>
      <c r="H47" s="153"/>
      <c r="I47" s="153"/>
      <c r="J47" s="153" t="s">
        <v>5</v>
      </c>
      <c r="K47" s="153"/>
      <c r="L47" s="154" t="s">
        <v>32</v>
      </c>
      <c r="M47" s="154"/>
      <c r="N47" s="154"/>
      <c r="O47" s="154" t="s">
        <v>280</v>
      </c>
      <c r="P47" s="154"/>
      <c r="Q47" s="154"/>
      <c r="R47" s="154" t="s">
        <v>281</v>
      </c>
      <c r="S47" s="154"/>
      <c r="T47" s="154"/>
      <c r="U47" s="154" t="s">
        <v>282</v>
      </c>
      <c r="V47" s="154"/>
      <c r="W47" s="154"/>
      <c r="X47" s="154" t="s">
        <v>283</v>
      </c>
      <c r="Y47" s="154"/>
      <c r="Z47" s="154"/>
      <c r="AA47" s="2"/>
    </row>
    <row r="48" spans="1:27" ht="12.75">
      <c r="A48" s="2"/>
      <c r="B48" s="35"/>
      <c r="C48" s="3">
        <v>1</v>
      </c>
      <c r="D48" s="150" t="s">
        <v>33</v>
      </c>
      <c r="E48" s="150"/>
      <c r="F48" s="150"/>
      <c r="G48" s="150"/>
      <c r="H48" s="150"/>
      <c r="I48" s="150"/>
      <c r="J48" s="136" t="s">
        <v>34</v>
      </c>
      <c r="K48" s="136"/>
      <c r="L48" s="151"/>
      <c r="M48" s="151"/>
      <c r="N48" s="151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2"/>
    </row>
    <row r="49" spans="1:27" ht="15.75">
      <c r="A49" s="2"/>
      <c r="B49" s="35"/>
      <c r="C49" s="3">
        <v>2</v>
      </c>
      <c r="D49" s="148" t="s">
        <v>16</v>
      </c>
      <c r="E49" s="148"/>
      <c r="F49" s="148"/>
      <c r="G49" s="148"/>
      <c r="H49" s="148"/>
      <c r="I49" s="148"/>
      <c r="J49" s="129" t="s">
        <v>17</v>
      </c>
      <c r="K49" s="129"/>
      <c r="L49" s="151"/>
      <c r="M49" s="151"/>
      <c r="N49" s="151"/>
      <c r="O49" s="151"/>
      <c r="P49" s="151"/>
      <c r="Q49" s="151"/>
      <c r="R49" s="152"/>
      <c r="S49" s="152"/>
      <c r="T49" s="152"/>
      <c r="U49" s="152"/>
      <c r="V49" s="152"/>
      <c r="W49" s="152"/>
      <c r="X49" s="152"/>
      <c r="Y49" s="152"/>
      <c r="Z49" s="152"/>
      <c r="AA49" s="2"/>
    </row>
    <row r="50" spans="1:27" ht="12.75">
      <c r="A50" s="2"/>
      <c r="B50" s="35"/>
      <c r="C50" s="3">
        <v>3</v>
      </c>
      <c r="D50" s="148" t="s">
        <v>20</v>
      </c>
      <c r="E50" s="148"/>
      <c r="F50" s="148"/>
      <c r="G50" s="148"/>
      <c r="H50" s="148"/>
      <c r="I50" s="148"/>
      <c r="J50" s="129" t="s">
        <v>21</v>
      </c>
      <c r="K50" s="129"/>
      <c r="L50" s="151"/>
      <c r="M50" s="151"/>
      <c r="N50" s="151"/>
      <c r="O50" s="151"/>
      <c r="P50" s="151"/>
      <c r="Q50" s="151"/>
      <c r="R50" s="152"/>
      <c r="S50" s="152"/>
      <c r="T50" s="152"/>
      <c r="U50" s="152"/>
      <c r="V50" s="152"/>
      <c r="W50" s="152"/>
      <c r="X50" s="152"/>
      <c r="Y50" s="152"/>
      <c r="Z50" s="152"/>
      <c r="AA50" s="2"/>
    </row>
    <row r="51" spans="1:27" ht="12.75">
      <c r="A51" s="2"/>
      <c r="B51" s="2"/>
      <c r="C51" s="3">
        <v>4</v>
      </c>
      <c r="D51" s="148" t="s">
        <v>25</v>
      </c>
      <c r="E51" s="148"/>
      <c r="F51" s="148"/>
      <c r="G51" s="148"/>
      <c r="H51" s="148"/>
      <c r="I51" s="148"/>
      <c r="J51" s="129" t="s">
        <v>21</v>
      </c>
      <c r="K51" s="129"/>
      <c r="L51" s="151"/>
      <c r="M51" s="151"/>
      <c r="N51" s="151"/>
      <c r="O51" s="151"/>
      <c r="P51" s="151"/>
      <c r="Q51" s="151"/>
      <c r="R51" s="152"/>
      <c r="S51" s="152"/>
      <c r="T51" s="152"/>
      <c r="U51" s="152"/>
      <c r="V51" s="152"/>
      <c r="W51" s="152"/>
      <c r="X51" s="152"/>
      <c r="Y51" s="152"/>
      <c r="Z51" s="152"/>
      <c r="AA51" s="2"/>
    </row>
    <row r="52" spans="1:27" ht="15.75">
      <c r="A52" s="2"/>
      <c r="B52" s="2"/>
      <c r="C52" s="3">
        <v>5</v>
      </c>
      <c r="D52" s="122" t="s">
        <v>35</v>
      </c>
      <c r="E52" s="122"/>
      <c r="F52" s="122"/>
      <c r="G52" s="122"/>
      <c r="H52" s="122"/>
      <c r="I52" s="122"/>
      <c r="J52" s="136" t="s">
        <v>36</v>
      </c>
      <c r="K52" s="136"/>
      <c r="L52" s="151"/>
      <c r="M52" s="151"/>
      <c r="N52" s="151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2"/>
    </row>
    <row r="53" spans="1:27" ht="12.75">
      <c r="A53" s="2"/>
      <c r="B53" s="2"/>
      <c r="C53" s="3">
        <v>6</v>
      </c>
      <c r="D53" s="122" t="s">
        <v>37</v>
      </c>
      <c r="E53" s="122"/>
      <c r="F53" s="122"/>
      <c r="G53" s="122"/>
      <c r="H53" s="122"/>
      <c r="I53" s="122"/>
      <c r="J53" s="136" t="s">
        <v>38</v>
      </c>
      <c r="K53" s="136"/>
      <c r="L53" s="156"/>
      <c r="M53" s="156"/>
      <c r="N53" s="156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2"/>
    </row>
    <row r="54" spans="1:27" ht="12.75">
      <c r="A54" s="23"/>
      <c r="B54" s="2"/>
      <c r="C54" s="3">
        <v>7</v>
      </c>
      <c r="D54" s="122" t="s">
        <v>39</v>
      </c>
      <c r="E54" s="122"/>
      <c r="F54" s="122"/>
      <c r="G54" s="122"/>
      <c r="H54" s="122"/>
      <c r="I54" s="122"/>
      <c r="J54" s="136" t="s">
        <v>38</v>
      </c>
      <c r="K54" s="136"/>
      <c r="L54" s="156"/>
      <c r="M54" s="156"/>
      <c r="N54" s="156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2"/>
    </row>
    <row r="55" spans="1:27" ht="12.75">
      <c r="A55" s="2"/>
      <c r="B55" s="2"/>
      <c r="C55" s="3">
        <v>8</v>
      </c>
      <c r="D55" s="122" t="s">
        <v>40</v>
      </c>
      <c r="E55" s="122"/>
      <c r="F55" s="122"/>
      <c r="G55" s="122"/>
      <c r="H55" s="122"/>
      <c r="I55" s="122"/>
      <c r="J55" s="136" t="s">
        <v>15</v>
      </c>
      <c r="K55" s="136"/>
      <c r="L55" s="151"/>
      <c r="M55" s="151"/>
      <c r="N55" s="151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2"/>
    </row>
    <row r="56" spans="1:27" ht="12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>
      <c r="A57" s="2"/>
      <c r="B57" s="2"/>
      <c r="C57" s="29" t="s">
        <v>284</v>
      </c>
      <c r="D57" s="38" t="s">
        <v>46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>
      <c r="A58" s="2"/>
      <c r="B58" s="2"/>
      <c r="C58" s="29"/>
      <c r="D58" s="38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>
      <c r="A59" s="2"/>
      <c r="B59" s="2"/>
      <c r="C59" s="5" t="s">
        <v>30</v>
      </c>
      <c r="D59" s="129" t="s">
        <v>31</v>
      </c>
      <c r="E59" s="129"/>
      <c r="F59" s="129"/>
      <c r="G59" s="129"/>
      <c r="H59" s="129"/>
      <c r="I59" s="129"/>
      <c r="J59" s="129" t="s">
        <v>5</v>
      </c>
      <c r="K59" s="129"/>
      <c r="L59" s="154" t="s">
        <v>32</v>
      </c>
      <c r="M59" s="154"/>
      <c r="N59" s="154"/>
      <c r="O59" s="154" t="s">
        <v>285</v>
      </c>
      <c r="P59" s="154"/>
      <c r="Q59" s="154"/>
      <c r="R59" s="154" t="s">
        <v>286</v>
      </c>
      <c r="S59" s="154"/>
      <c r="T59" s="154"/>
      <c r="U59" s="154" t="s">
        <v>287</v>
      </c>
      <c r="V59" s="154"/>
      <c r="W59" s="154"/>
      <c r="X59" s="154" t="s">
        <v>288</v>
      </c>
      <c r="Y59" s="154"/>
      <c r="Z59" s="154"/>
      <c r="AA59" s="2"/>
    </row>
    <row r="60" spans="1:27" ht="12.75">
      <c r="A60" s="2"/>
      <c r="B60" s="2"/>
      <c r="C60" s="6">
        <v>1</v>
      </c>
      <c r="D60" s="150" t="s">
        <v>47</v>
      </c>
      <c r="E60" s="150"/>
      <c r="F60" s="150"/>
      <c r="G60" s="150"/>
      <c r="H60" s="150"/>
      <c r="I60" s="150"/>
      <c r="J60" s="136" t="s">
        <v>34</v>
      </c>
      <c r="K60" s="136"/>
      <c r="L60" s="151"/>
      <c r="M60" s="151"/>
      <c r="N60" s="151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2"/>
    </row>
    <row r="61" spans="1:27" ht="15.75">
      <c r="A61" s="2"/>
      <c r="B61" s="2"/>
      <c r="C61" s="3">
        <v>2</v>
      </c>
      <c r="D61" s="148" t="s">
        <v>16</v>
      </c>
      <c r="E61" s="148"/>
      <c r="F61" s="148"/>
      <c r="G61" s="148"/>
      <c r="H61" s="148"/>
      <c r="I61" s="148"/>
      <c r="J61" s="129" t="s">
        <v>17</v>
      </c>
      <c r="K61" s="129"/>
      <c r="L61" s="151"/>
      <c r="M61" s="151"/>
      <c r="N61" s="151"/>
      <c r="O61" s="151"/>
      <c r="P61" s="151"/>
      <c r="Q61" s="151"/>
      <c r="R61" s="152"/>
      <c r="S61" s="152"/>
      <c r="T61" s="152"/>
      <c r="U61" s="152"/>
      <c r="V61" s="152"/>
      <c r="W61" s="152"/>
      <c r="X61" s="152"/>
      <c r="Y61" s="152"/>
      <c r="Z61" s="152"/>
      <c r="AA61" s="2"/>
    </row>
    <row r="62" spans="1:27" ht="12.75">
      <c r="A62" s="2"/>
      <c r="B62" s="2"/>
      <c r="C62" s="6">
        <v>3</v>
      </c>
      <c r="D62" s="148" t="s">
        <v>20</v>
      </c>
      <c r="E62" s="148"/>
      <c r="F62" s="148"/>
      <c r="G62" s="148"/>
      <c r="H62" s="148"/>
      <c r="I62" s="148"/>
      <c r="J62" s="129" t="s">
        <v>21</v>
      </c>
      <c r="K62" s="129"/>
      <c r="L62" s="151"/>
      <c r="M62" s="151"/>
      <c r="N62" s="151"/>
      <c r="O62" s="151"/>
      <c r="P62" s="151"/>
      <c r="Q62" s="151"/>
      <c r="R62" s="152"/>
      <c r="S62" s="152"/>
      <c r="T62" s="152"/>
      <c r="U62" s="152"/>
      <c r="V62" s="152"/>
      <c r="W62" s="152"/>
      <c r="X62" s="152"/>
      <c r="Y62" s="152"/>
      <c r="Z62" s="152"/>
      <c r="AA62" s="2"/>
    </row>
    <row r="63" spans="1:27" ht="12.75">
      <c r="A63" s="2"/>
      <c r="B63" s="2"/>
      <c r="C63" s="3">
        <v>4</v>
      </c>
      <c r="D63" s="148" t="s">
        <v>25</v>
      </c>
      <c r="E63" s="148"/>
      <c r="F63" s="148"/>
      <c r="G63" s="148"/>
      <c r="H63" s="148"/>
      <c r="I63" s="148"/>
      <c r="J63" s="129" t="s">
        <v>21</v>
      </c>
      <c r="K63" s="129"/>
      <c r="L63" s="151"/>
      <c r="M63" s="151"/>
      <c r="N63" s="151"/>
      <c r="O63" s="151"/>
      <c r="P63" s="151"/>
      <c r="Q63" s="151"/>
      <c r="R63" s="152"/>
      <c r="S63" s="152"/>
      <c r="T63" s="152"/>
      <c r="U63" s="152"/>
      <c r="V63" s="152"/>
      <c r="W63" s="152"/>
      <c r="X63" s="152"/>
      <c r="Y63" s="152"/>
      <c r="Z63" s="152"/>
      <c r="AA63" s="2"/>
    </row>
    <row r="64" spans="1:27" ht="12.75">
      <c r="A64" s="2"/>
      <c r="B64" s="2"/>
      <c r="C64" s="6">
        <v>5</v>
      </c>
      <c r="D64" s="157" t="s">
        <v>48</v>
      </c>
      <c r="E64" s="157"/>
      <c r="F64" s="157"/>
      <c r="G64" s="157"/>
      <c r="H64" s="157"/>
      <c r="I64" s="157"/>
      <c r="J64" s="136" t="s">
        <v>21</v>
      </c>
      <c r="K64" s="136"/>
      <c r="L64" s="151"/>
      <c r="M64" s="151"/>
      <c r="N64" s="151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2"/>
    </row>
    <row r="65" spans="1:27" ht="12.75">
      <c r="A65" s="2"/>
      <c r="B65" s="2"/>
      <c r="C65" s="3">
        <v>6</v>
      </c>
      <c r="D65" s="122" t="s">
        <v>49</v>
      </c>
      <c r="E65" s="122"/>
      <c r="F65" s="122"/>
      <c r="G65" s="122"/>
      <c r="H65" s="122"/>
      <c r="I65" s="122"/>
      <c r="J65" s="136" t="s">
        <v>50</v>
      </c>
      <c r="K65" s="136"/>
      <c r="L65" s="156"/>
      <c r="M65" s="156"/>
      <c r="N65" s="156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2"/>
    </row>
    <row r="66" spans="1:27" ht="12.75">
      <c r="A66" s="2"/>
      <c r="B66" s="2"/>
      <c r="C66" s="6">
        <v>7</v>
      </c>
      <c r="D66" s="122" t="s">
        <v>51</v>
      </c>
      <c r="E66" s="122"/>
      <c r="F66" s="122"/>
      <c r="G66" s="122"/>
      <c r="H66" s="122"/>
      <c r="I66" s="122"/>
      <c r="J66" s="136" t="s">
        <v>38</v>
      </c>
      <c r="K66" s="136"/>
      <c r="L66" s="156"/>
      <c r="M66" s="156"/>
      <c r="N66" s="156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2"/>
    </row>
    <row r="67" spans="1:27" ht="12.75">
      <c r="A67" s="2"/>
      <c r="B67" s="2"/>
      <c r="C67" s="3">
        <v>8</v>
      </c>
      <c r="D67" s="122" t="s">
        <v>52</v>
      </c>
      <c r="E67" s="122"/>
      <c r="F67" s="122"/>
      <c r="G67" s="122"/>
      <c r="H67" s="122"/>
      <c r="I67" s="122"/>
      <c r="J67" s="136" t="s">
        <v>38</v>
      </c>
      <c r="K67" s="136"/>
      <c r="L67" s="156"/>
      <c r="M67" s="156"/>
      <c r="N67" s="156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2"/>
    </row>
    <row r="68" spans="1:27" ht="12.75">
      <c r="A68" s="2"/>
      <c r="B68" s="2"/>
      <c r="C68" s="6">
        <v>9</v>
      </c>
      <c r="D68" s="122" t="s">
        <v>53</v>
      </c>
      <c r="E68" s="122"/>
      <c r="F68" s="122"/>
      <c r="G68" s="122"/>
      <c r="H68" s="122"/>
      <c r="I68" s="122"/>
      <c r="J68" s="136" t="s">
        <v>15</v>
      </c>
      <c r="K68" s="136"/>
      <c r="L68" s="151"/>
      <c r="M68" s="151"/>
      <c r="N68" s="151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2"/>
    </row>
    <row r="69" spans="1:27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>
      <c r="A70" s="2"/>
      <c r="B70" s="2"/>
      <c r="C70" s="29" t="s">
        <v>289</v>
      </c>
      <c r="D70" s="32" t="s">
        <v>290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>
      <c r="A72" s="2"/>
      <c r="B72" s="2"/>
      <c r="C72" s="5" t="s">
        <v>30</v>
      </c>
      <c r="D72" s="129" t="s">
        <v>31</v>
      </c>
      <c r="E72" s="129"/>
      <c r="F72" s="129"/>
      <c r="G72" s="129"/>
      <c r="H72" s="129"/>
      <c r="I72" s="129"/>
      <c r="J72" s="138" t="s">
        <v>5</v>
      </c>
      <c r="K72" s="138"/>
      <c r="L72" s="136" t="s">
        <v>32</v>
      </c>
      <c r="M72" s="136"/>
      <c r="N72" s="136"/>
      <c r="O72" s="136" t="s">
        <v>268</v>
      </c>
      <c r="P72" s="136"/>
      <c r="Q72" s="136"/>
      <c r="R72" s="136" t="s">
        <v>269</v>
      </c>
      <c r="S72" s="136"/>
      <c r="T72" s="136"/>
      <c r="U72" s="136" t="s">
        <v>270</v>
      </c>
      <c r="V72" s="136"/>
      <c r="W72" s="136"/>
      <c r="X72" s="136" t="s">
        <v>271</v>
      </c>
      <c r="Y72" s="136"/>
      <c r="Z72" s="136"/>
      <c r="AA72" s="2"/>
    </row>
    <row r="73" spans="1:27" ht="12.75">
      <c r="A73" s="2"/>
      <c r="B73" s="2"/>
      <c r="C73" s="3">
        <v>5</v>
      </c>
      <c r="D73" s="158" t="s">
        <v>33</v>
      </c>
      <c r="E73" s="158"/>
      <c r="F73" s="158"/>
      <c r="G73" s="158"/>
      <c r="H73" s="158"/>
      <c r="I73" s="158"/>
      <c r="J73" s="138" t="s">
        <v>34</v>
      </c>
      <c r="K73" s="138"/>
      <c r="L73" s="151"/>
      <c r="M73" s="151"/>
      <c r="N73" s="151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2"/>
    </row>
    <row r="74" spans="1:27" ht="15.75">
      <c r="A74" s="2"/>
      <c r="B74" s="2"/>
      <c r="C74" s="3">
        <v>6</v>
      </c>
      <c r="D74" s="122" t="s">
        <v>291</v>
      </c>
      <c r="E74" s="122"/>
      <c r="F74" s="122"/>
      <c r="G74" s="122">
        <v>0</v>
      </c>
      <c r="H74" s="122"/>
      <c r="I74" s="122"/>
      <c r="J74" s="138" t="s">
        <v>17</v>
      </c>
      <c r="K74" s="138"/>
      <c r="L74" s="151"/>
      <c r="M74" s="151"/>
      <c r="N74" s="151"/>
      <c r="O74" s="151"/>
      <c r="P74" s="151"/>
      <c r="Q74" s="151"/>
      <c r="R74" s="152"/>
      <c r="S74" s="152"/>
      <c r="T74" s="152"/>
      <c r="U74" s="152"/>
      <c r="V74" s="152"/>
      <c r="W74" s="152"/>
      <c r="X74" s="152"/>
      <c r="Y74" s="152"/>
      <c r="Z74" s="152"/>
      <c r="AA74" s="2"/>
    </row>
    <row r="75" spans="1:27" ht="15.75">
      <c r="A75" s="2"/>
      <c r="B75" s="2"/>
      <c r="C75" s="3">
        <v>7</v>
      </c>
      <c r="D75" s="122" t="s">
        <v>63</v>
      </c>
      <c r="E75" s="122"/>
      <c r="F75" s="122"/>
      <c r="G75" s="122"/>
      <c r="H75" s="122"/>
      <c r="I75" s="122"/>
      <c r="J75" s="138" t="s">
        <v>17</v>
      </c>
      <c r="K75" s="138"/>
      <c r="L75" s="151"/>
      <c r="M75" s="151"/>
      <c r="N75" s="151"/>
      <c r="O75" s="151"/>
      <c r="P75" s="151"/>
      <c r="Q75" s="151"/>
      <c r="R75" s="152"/>
      <c r="S75" s="152"/>
      <c r="T75" s="152"/>
      <c r="U75" s="152"/>
      <c r="V75" s="152"/>
      <c r="W75" s="152"/>
      <c r="X75" s="152"/>
      <c r="Y75" s="152"/>
      <c r="Z75" s="152"/>
      <c r="AA75" s="2"/>
    </row>
    <row r="76" spans="1:27" ht="15.75">
      <c r="A76" s="2"/>
      <c r="B76" s="2"/>
      <c r="C76" s="3">
        <v>8</v>
      </c>
      <c r="D76" s="142" t="s">
        <v>64</v>
      </c>
      <c r="E76" s="142"/>
      <c r="F76" s="142"/>
      <c r="G76" s="142"/>
      <c r="H76" s="142"/>
      <c r="I76" s="142"/>
      <c r="J76" s="138" t="s">
        <v>15</v>
      </c>
      <c r="K76" s="138"/>
      <c r="L76" s="151"/>
      <c r="M76" s="151"/>
      <c r="N76" s="151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2"/>
    </row>
    <row r="77" spans="1:27" ht="16.5">
      <c r="A77" s="2"/>
      <c r="B77" s="2"/>
      <c r="C77" s="3">
        <v>9</v>
      </c>
      <c r="D77" s="161" t="s">
        <v>65</v>
      </c>
      <c r="E77" s="161"/>
      <c r="F77" s="161"/>
      <c r="G77" s="161"/>
      <c r="H77" s="161"/>
      <c r="I77" s="161"/>
      <c r="J77" s="138" t="s">
        <v>15</v>
      </c>
      <c r="K77" s="138"/>
      <c r="L77" s="151"/>
      <c r="M77" s="151"/>
      <c r="N77" s="151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2"/>
    </row>
    <row r="78" spans="1:27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>
      <c r="A79" s="39"/>
      <c r="B79" s="39"/>
      <c r="C79" s="40" t="s">
        <v>292</v>
      </c>
      <c r="D79" s="41" t="s">
        <v>68</v>
      </c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>
      <c r="A81" s="162" t="s">
        <v>69</v>
      </c>
      <c r="B81" s="162"/>
      <c r="C81" s="162"/>
      <c r="D81" s="162"/>
      <c r="E81" s="163" t="s">
        <v>70</v>
      </c>
      <c r="F81" s="163"/>
      <c r="G81" s="163"/>
      <c r="H81" s="163"/>
      <c r="I81" s="163"/>
      <c r="J81" s="163"/>
      <c r="K81" s="154" t="s">
        <v>71</v>
      </c>
      <c r="L81" s="154"/>
      <c r="M81" s="154"/>
      <c r="N81" s="154"/>
      <c r="O81" s="154"/>
      <c r="P81" s="154"/>
      <c r="Q81" s="154" t="s">
        <v>72</v>
      </c>
      <c r="R81" s="154"/>
      <c r="S81" s="154"/>
      <c r="T81" s="154"/>
      <c r="U81" s="154"/>
      <c r="V81" s="154"/>
      <c r="W81" s="154" t="s">
        <v>73</v>
      </c>
      <c r="X81" s="154"/>
      <c r="Y81" s="154"/>
      <c r="Z81" s="154"/>
      <c r="AA81" s="154"/>
    </row>
    <row r="82" spans="1:27" ht="12.75">
      <c r="A82" s="132" t="s">
        <v>74</v>
      </c>
      <c r="B82" s="132"/>
      <c r="C82" s="132"/>
      <c r="D82" s="132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</row>
    <row r="83" spans="1:27" ht="12.75">
      <c r="A83" s="132" t="s">
        <v>75</v>
      </c>
      <c r="B83" s="132"/>
      <c r="C83" s="132"/>
      <c r="D83" s="132"/>
      <c r="E83" s="160"/>
      <c r="F83" s="160"/>
      <c r="G83" s="160"/>
      <c r="H83" s="160"/>
      <c r="I83" s="160"/>
      <c r="J83" s="160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</row>
    <row r="84" spans="1:27" ht="12.75">
      <c r="A84" s="132" t="s">
        <v>76</v>
      </c>
      <c r="B84" s="132"/>
      <c r="C84" s="132"/>
      <c r="D84" s="132"/>
      <c r="E84" s="160"/>
      <c r="F84" s="160"/>
      <c r="G84" s="160"/>
      <c r="H84" s="160"/>
      <c r="I84" s="160"/>
      <c r="J84" s="160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</row>
    <row r="85" spans="1:27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>
      <c r="A86" s="2"/>
      <c r="B86" s="2"/>
      <c r="C86" s="40" t="s">
        <v>293</v>
      </c>
      <c r="D86" s="2" t="s">
        <v>294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>
      <c r="A88" s="2"/>
      <c r="B88" s="2"/>
      <c r="C88" s="129" t="s">
        <v>77</v>
      </c>
      <c r="D88" s="129"/>
      <c r="E88" s="168"/>
      <c r="F88" s="168"/>
      <c r="G88" s="168"/>
      <c r="H88" s="168"/>
      <c r="I88" s="168"/>
      <c r="J88" s="168"/>
      <c r="K88" s="16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30.75" customHeight="1">
      <c r="A92" s="2"/>
      <c r="B92" s="2"/>
      <c r="C92" s="5" t="s">
        <v>30</v>
      </c>
      <c r="D92" s="129" t="s">
        <v>31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 t="s">
        <v>5</v>
      </c>
      <c r="Q92" s="129"/>
      <c r="R92" s="170" t="s">
        <v>78</v>
      </c>
      <c r="S92" s="170"/>
      <c r="T92" s="170"/>
      <c r="U92" s="170"/>
      <c r="V92" s="170"/>
      <c r="W92" s="164" t="s">
        <v>80</v>
      </c>
      <c r="X92" s="164"/>
      <c r="Y92" s="164"/>
      <c r="Z92" s="164"/>
      <c r="AA92" s="164"/>
    </row>
    <row r="93" spans="1:27" ht="12.75">
      <c r="A93" s="2"/>
      <c r="B93" s="2"/>
      <c r="C93" s="43">
        <v>1</v>
      </c>
      <c r="D93" s="165" t="s">
        <v>84</v>
      </c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2" t="s">
        <v>15</v>
      </c>
      <c r="Q93" s="162"/>
      <c r="R93" s="166"/>
      <c r="S93" s="166"/>
      <c r="T93" s="166"/>
      <c r="U93" s="166"/>
      <c r="V93" s="166"/>
      <c r="W93" s="167"/>
      <c r="X93" s="167"/>
      <c r="Y93" s="167"/>
      <c r="Z93" s="167"/>
      <c r="AA93" s="167"/>
    </row>
    <row r="94" spans="1:27" ht="12.75">
      <c r="A94" s="2"/>
      <c r="B94" s="2"/>
      <c r="C94" s="43">
        <v>2</v>
      </c>
      <c r="D94" s="165" t="s">
        <v>85</v>
      </c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2" t="s">
        <v>21</v>
      </c>
      <c r="Q94" s="162"/>
      <c r="R94" s="166"/>
      <c r="S94" s="166"/>
      <c r="T94" s="166"/>
      <c r="U94" s="166"/>
      <c r="V94" s="166"/>
      <c r="W94" s="167"/>
      <c r="X94" s="167"/>
      <c r="Y94" s="167"/>
      <c r="Z94" s="167"/>
      <c r="AA94" s="167"/>
    </row>
    <row r="95" spans="1:27" ht="12.75">
      <c r="A95" s="2"/>
      <c r="B95" s="2"/>
      <c r="C95" s="43">
        <v>3</v>
      </c>
      <c r="D95" s="169" t="s">
        <v>86</v>
      </c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36" t="s">
        <v>21</v>
      </c>
      <c r="Q95" s="136"/>
      <c r="R95" s="169"/>
      <c r="S95" s="169"/>
      <c r="T95" s="169"/>
      <c r="U95" s="169"/>
      <c r="V95" s="169"/>
      <c r="W95" s="44"/>
      <c r="X95" s="39"/>
      <c r="Y95" s="39"/>
      <c r="Z95" s="39"/>
      <c r="AA95" s="39"/>
    </row>
    <row r="96" spans="1:27" ht="12.75">
      <c r="A96" s="2"/>
      <c r="B96" s="2"/>
      <c r="C96" s="43">
        <v>4</v>
      </c>
      <c r="D96" s="169" t="s">
        <v>89</v>
      </c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36" t="s">
        <v>21</v>
      </c>
      <c r="Q96" s="136"/>
      <c r="R96" s="169"/>
      <c r="S96" s="169"/>
      <c r="T96" s="169"/>
      <c r="U96" s="169"/>
      <c r="V96" s="169"/>
      <c r="W96" s="44"/>
      <c r="X96" s="39"/>
      <c r="Y96" s="39"/>
      <c r="Z96" s="39"/>
      <c r="AA96" s="39"/>
    </row>
    <row r="97" spans="1:27" ht="12.75">
      <c r="A97" s="2"/>
      <c r="B97" s="2"/>
      <c r="C97" s="43">
        <v>5</v>
      </c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36" t="s">
        <v>21</v>
      </c>
      <c r="Q97" s="136"/>
      <c r="R97" s="169"/>
      <c r="S97" s="169"/>
      <c r="T97" s="169"/>
      <c r="U97" s="169"/>
      <c r="V97" s="169"/>
      <c r="W97" s="44"/>
      <c r="X97" s="39"/>
      <c r="Y97" s="39"/>
      <c r="Z97" s="39"/>
      <c r="AA97" s="39"/>
    </row>
    <row r="98" spans="1:27" ht="12.75">
      <c r="A98" s="2"/>
      <c r="B98" s="2"/>
      <c r="C98" s="43">
        <v>6</v>
      </c>
      <c r="D98" s="172" t="s">
        <v>90</v>
      </c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62" t="s">
        <v>91</v>
      </c>
      <c r="Q98" s="162"/>
      <c r="R98" s="169"/>
      <c r="S98" s="169"/>
      <c r="T98" s="169"/>
      <c r="U98" s="169"/>
      <c r="V98" s="169"/>
      <c r="W98" s="167"/>
      <c r="X98" s="167"/>
      <c r="Y98" s="167"/>
      <c r="Z98" s="167"/>
      <c r="AA98" s="167"/>
    </row>
    <row r="99" spans="1:27" ht="12.75">
      <c r="A99" s="2"/>
      <c r="B99" s="2"/>
      <c r="C99" s="43">
        <v>7</v>
      </c>
      <c r="D99" s="165" t="s">
        <v>92</v>
      </c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2" t="s">
        <v>24</v>
      </c>
      <c r="Q99" s="162"/>
      <c r="R99" s="169"/>
      <c r="S99" s="169"/>
      <c r="T99" s="169"/>
      <c r="U99" s="169"/>
      <c r="V99" s="169"/>
      <c r="W99" s="44"/>
      <c r="X99" s="39"/>
      <c r="Y99" s="39"/>
      <c r="Z99" s="39"/>
      <c r="AA99" s="39"/>
    </row>
    <row r="100" spans="1:27" ht="12.7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</row>
    <row r="101" spans="1:27" ht="12.75">
      <c r="A101" s="2"/>
      <c r="B101" s="2"/>
      <c r="C101" s="5" t="s">
        <v>30</v>
      </c>
      <c r="D101" s="170" t="s">
        <v>79</v>
      </c>
      <c r="E101" s="170"/>
      <c r="F101" s="170"/>
      <c r="G101" s="170"/>
      <c r="H101" s="170"/>
      <c r="I101" s="164" t="s">
        <v>80</v>
      </c>
      <c r="J101" s="164"/>
      <c r="K101" s="164"/>
      <c r="L101" s="164"/>
      <c r="M101" s="164"/>
      <c r="N101" s="173" t="s">
        <v>81</v>
      </c>
      <c r="O101" s="173"/>
      <c r="P101" s="173"/>
      <c r="Q101" s="173"/>
      <c r="R101" s="173"/>
      <c r="S101" s="45"/>
      <c r="T101" s="45"/>
      <c r="U101" s="45"/>
      <c r="V101" s="45"/>
      <c r="W101" s="45"/>
      <c r="X101" s="45"/>
      <c r="Y101" s="45"/>
      <c r="Z101" s="45"/>
      <c r="AA101" s="45"/>
    </row>
    <row r="102" spans="1:27" ht="12.75">
      <c r="A102" s="2"/>
      <c r="B102" s="2"/>
      <c r="C102" s="43">
        <v>1</v>
      </c>
      <c r="D102" s="166"/>
      <c r="E102" s="166"/>
      <c r="F102" s="166"/>
      <c r="G102" s="174"/>
      <c r="H102" s="174"/>
      <c r="I102" s="167"/>
      <c r="J102" s="167"/>
      <c r="K102" s="167"/>
      <c r="L102" s="167"/>
      <c r="M102" s="167"/>
      <c r="N102" s="175"/>
      <c r="O102" s="175"/>
      <c r="P102" s="175"/>
      <c r="Q102" s="174"/>
      <c r="R102" s="174"/>
      <c r="S102" s="45"/>
      <c r="T102" s="45"/>
      <c r="U102" s="45"/>
      <c r="V102" s="45"/>
      <c r="W102" s="45"/>
      <c r="X102" s="45"/>
      <c r="Y102" s="45"/>
      <c r="Z102" s="45"/>
      <c r="AA102" s="45"/>
    </row>
    <row r="103" spans="1:27" ht="12.75">
      <c r="A103" s="2"/>
      <c r="B103" s="2"/>
      <c r="C103" s="43">
        <v>2</v>
      </c>
      <c r="D103" s="166"/>
      <c r="E103" s="166"/>
      <c r="F103" s="166"/>
      <c r="G103" s="174"/>
      <c r="H103" s="174"/>
      <c r="I103" s="167"/>
      <c r="J103" s="167"/>
      <c r="K103" s="167"/>
      <c r="L103" s="167"/>
      <c r="M103" s="167"/>
      <c r="N103" s="175"/>
      <c r="O103" s="175"/>
      <c r="P103" s="175"/>
      <c r="Q103" s="174"/>
      <c r="R103" s="174"/>
      <c r="S103" s="45"/>
      <c r="T103" s="45"/>
      <c r="U103" s="45"/>
      <c r="V103" s="45"/>
      <c r="W103" s="45"/>
      <c r="X103" s="45"/>
      <c r="Y103" s="45"/>
      <c r="Z103" s="45"/>
      <c r="AA103" s="45"/>
    </row>
    <row r="104" spans="1:27" ht="12.75">
      <c r="A104" s="2"/>
      <c r="B104" s="2"/>
      <c r="C104" s="43">
        <v>3</v>
      </c>
      <c r="D104" s="176"/>
      <c r="E104" s="176"/>
      <c r="F104" s="176"/>
      <c r="G104" s="174"/>
      <c r="H104" s="174"/>
      <c r="I104" s="165" t="s">
        <v>87</v>
      </c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2"/>
      <c r="V104" s="2"/>
      <c r="W104" s="2"/>
      <c r="X104" s="45"/>
      <c r="Y104" s="45"/>
      <c r="Z104" s="45"/>
      <c r="AA104" s="45"/>
    </row>
    <row r="105" spans="1:27" ht="12.75">
      <c r="A105" s="2"/>
      <c r="B105" s="2"/>
      <c r="C105" s="43">
        <v>4</v>
      </c>
      <c r="D105" s="176"/>
      <c r="E105" s="176"/>
      <c r="F105" s="176"/>
      <c r="G105" s="174"/>
      <c r="H105" s="174"/>
      <c r="I105" s="177" t="s">
        <v>295</v>
      </c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2"/>
      <c r="V105" s="2"/>
      <c r="W105" s="2"/>
      <c r="X105" s="45"/>
      <c r="Y105" s="45"/>
      <c r="Z105" s="45"/>
      <c r="AA105" s="45"/>
    </row>
    <row r="106" spans="1:27" ht="12.75">
      <c r="A106" s="2"/>
      <c r="B106" s="2"/>
      <c r="C106" s="43">
        <v>5</v>
      </c>
      <c r="D106" s="176"/>
      <c r="E106" s="176"/>
      <c r="F106" s="176"/>
      <c r="G106" s="174"/>
      <c r="H106" s="174"/>
      <c r="I106" s="165" t="s">
        <v>296</v>
      </c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2"/>
      <c r="V106" s="2"/>
      <c r="W106" s="2"/>
      <c r="X106" s="45"/>
      <c r="Y106" s="45"/>
      <c r="Z106" s="45"/>
      <c r="AA106" s="45"/>
    </row>
    <row r="107" spans="1:27" ht="12.7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</row>
    <row r="108" spans="1:27" ht="12.7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</row>
    <row r="109" spans="1:27" ht="12.7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</row>
    <row r="110" spans="1:27" ht="12.7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</row>
    <row r="111" spans="1:27" ht="12.7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</row>
    <row r="112" spans="1:27" ht="30" customHeight="1">
      <c r="A112" s="2"/>
      <c r="B112" s="2"/>
      <c r="C112" s="5" t="s">
        <v>30</v>
      </c>
      <c r="D112" s="129" t="s">
        <v>31</v>
      </c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 t="s">
        <v>5</v>
      </c>
      <c r="Q112" s="129"/>
      <c r="R112" s="170" t="s">
        <v>82</v>
      </c>
      <c r="S112" s="170"/>
      <c r="T112" s="170"/>
      <c r="U112" s="170"/>
      <c r="V112" s="170"/>
      <c r="W112" s="178" t="s">
        <v>83</v>
      </c>
      <c r="X112" s="178"/>
      <c r="Y112" s="178"/>
      <c r="Z112" s="178"/>
      <c r="AA112" s="178"/>
    </row>
    <row r="113" spans="1:27" ht="12.75">
      <c r="A113" s="2"/>
      <c r="B113" s="2"/>
      <c r="C113" s="43">
        <v>1</v>
      </c>
      <c r="D113" s="165" t="s">
        <v>84</v>
      </c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36" t="s">
        <v>15</v>
      </c>
      <c r="Q113" s="136"/>
      <c r="R113" s="167"/>
      <c r="S113" s="167"/>
      <c r="T113" s="167"/>
      <c r="U113" s="167"/>
      <c r="V113" s="167"/>
      <c r="W113" s="179"/>
      <c r="X113" s="179"/>
      <c r="Y113" s="179"/>
      <c r="Z113" s="179"/>
      <c r="AA113" s="179"/>
    </row>
    <row r="114" spans="1:27" ht="12.75">
      <c r="A114" s="2"/>
      <c r="B114" s="2"/>
      <c r="C114" s="43">
        <v>2</v>
      </c>
      <c r="D114" s="165" t="s">
        <v>297</v>
      </c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36" t="s">
        <v>21</v>
      </c>
      <c r="Q114" s="136"/>
      <c r="R114" s="167"/>
      <c r="S114" s="167"/>
      <c r="T114" s="167"/>
      <c r="U114" s="167"/>
      <c r="V114" s="167"/>
      <c r="W114" s="180">
        <v>700</v>
      </c>
      <c r="X114" s="180"/>
      <c r="Y114" s="180"/>
      <c r="Z114" s="180"/>
      <c r="AA114" s="180"/>
    </row>
    <row r="115" spans="1:27" ht="12.75">
      <c r="A115" s="2"/>
      <c r="B115" s="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4"/>
      <c r="S115" s="44"/>
      <c r="T115" s="44"/>
      <c r="U115" s="44"/>
      <c r="V115" s="44"/>
      <c r="W115" s="178" t="s">
        <v>88</v>
      </c>
      <c r="X115" s="178"/>
      <c r="Y115" s="178"/>
      <c r="Z115" s="178"/>
      <c r="AA115" s="178"/>
    </row>
    <row r="116" spans="1:27" ht="12.75">
      <c r="A116" s="2"/>
      <c r="B116" s="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4"/>
      <c r="S116" s="44"/>
      <c r="T116" s="44"/>
      <c r="U116" s="44"/>
      <c r="V116" s="44"/>
      <c r="W116" s="178"/>
      <c r="X116" s="178"/>
      <c r="Y116" s="178"/>
      <c r="Z116" s="178"/>
      <c r="AA116" s="178"/>
    </row>
    <row r="117" spans="1:27" ht="12.75">
      <c r="A117" s="2"/>
      <c r="B117" s="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4"/>
      <c r="S117" s="44"/>
      <c r="T117" s="44"/>
      <c r="U117" s="44"/>
      <c r="V117" s="44"/>
      <c r="W117" s="178"/>
      <c r="X117" s="178"/>
      <c r="Y117" s="178"/>
      <c r="Z117" s="178"/>
      <c r="AA117" s="178"/>
    </row>
    <row r="118" spans="1:27" ht="12.75">
      <c r="A118" s="2"/>
      <c r="B118" s="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4"/>
      <c r="S118" s="44"/>
      <c r="T118" s="44"/>
      <c r="U118" s="44"/>
      <c r="V118" s="44"/>
      <c r="W118" s="182"/>
      <c r="X118" s="182"/>
      <c r="Y118" s="182"/>
      <c r="Z118" s="182"/>
      <c r="AA118" s="182"/>
    </row>
    <row r="119" spans="1:27" ht="12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>
      <c r="A120" s="2"/>
      <c r="B120" s="2"/>
      <c r="C120" s="154" t="s">
        <v>30</v>
      </c>
      <c r="D120" s="129" t="s">
        <v>31</v>
      </c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 t="s">
        <v>5</v>
      </c>
      <c r="P120" s="129"/>
      <c r="Q120" s="178" t="s">
        <v>78</v>
      </c>
      <c r="R120" s="178"/>
      <c r="S120" s="178"/>
      <c r="T120" s="178"/>
      <c r="U120" s="181" t="s">
        <v>80</v>
      </c>
      <c r="V120" s="181"/>
      <c r="W120" s="181"/>
      <c r="X120" s="181"/>
      <c r="Y120" s="2"/>
      <c r="Z120" s="2"/>
      <c r="AA120" s="2"/>
    </row>
    <row r="121" spans="1:27" ht="12.75">
      <c r="A121" s="2"/>
      <c r="B121" s="2"/>
      <c r="C121" s="154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78"/>
      <c r="R121" s="178"/>
      <c r="S121" s="178"/>
      <c r="T121" s="178"/>
      <c r="U121" s="181"/>
      <c r="V121" s="181"/>
      <c r="W121" s="181"/>
      <c r="X121" s="181"/>
      <c r="Y121" s="2"/>
      <c r="Z121" s="2"/>
      <c r="AA121" s="2"/>
    </row>
    <row r="122" spans="1:27" ht="12.75">
      <c r="A122" s="2"/>
      <c r="B122" s="2"/>
      <c r="C122" s="43">
        <v>8</v>
      </c>
      <c r="D122" s="165" t="s">
        <v>97</v>
      </c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2" t="s">
        <v>15</v>
      </c>
      <c r="P122" s="162"/>
      <c r="Q122" s="167">
        <v>0</v>
      </c>
      <c r="R122" s="167"/>
      <c r="S122" s="167"/>
      <c r="T122" s="167"/>
      <c r="U122" s="167"/>
      <c r="V122" s="167"/>
      <c r="W122" s="167"/>
      <c r="X122" s="167"/>
      <c r="Y122" s="2"/>
      <c r="Z122" s="2"/>
      <c r="AA122" s="2"/>
    </row>
    <row r="123" spans="1:27" ht="12.75">
      <c r="A123" s="2"/>
      <c r="B123" s="2"/>
      <c r="C123" s="43">
        <v>9</v>
      </c>
      <c r="D123" s="169" t="s">
        <v>98</v>
      </c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2" t="s">
        <v>15</v>
      </c>
      <c r="P123" s="162"/>
      <c r="Q123" s="167"/>
      <c r="R123" s="167"/>
      <c r="S123" s="167"/>
      <c r="T123" s="167"/>
      <c r="U123" s="44"/>
      <c r="V123" s="44"/>
      <c r="W123" s="44"/>
      <c r="X123" s="44"/>
      <c r="Y123" s="2"/>
      <c r="Z123" s="2"/>
      <c r="AA123" s="2"/>
    </row>
    <row r="124" spans="1:27" ht="12.75">
      <c r="A124" s="2"/>
      <c r="B124" s="2"/>
      <c r="C124" s="43">
        <v>10</v>
      </c>
      <c r="D124" s="169" t="s">
        <v>100</v>
      </c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2" t="s">
        <v>15</v>
      </c>
      <c r="P124" s="162"/>
      <c r="Q124" s="167"/>
      <c r="R124" s="167"/>
      <c r="S124" s="167"/>
      <c r="T124" s="167"/>
      <c r="U124" s="44"/>
      <c r="V124" s="44"/>
      <c r="W124" s="44"/>
      <c r="X124" s="44"/>
      <c r="Y124" s="2"/>
      <c r="Z124" s="2"/>
      <c r="AA124" s="2"/>
    </row>
    <row r="125" spans="1:27" ht="12.75">
      <c r="A125" s="2"/>
      <c r="B125" s="2"/>
      <c r="C125" s="43">
        <v>11</v>
      </c>
      <c r="D125" s="169" t="s">
        <v>101</v>
      </c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2" t="s">
        <v>15</v>
      </c>
      <c r="P125" s="162"/>
      <c r="Q125" s="166">
        <v>0</v>
      </c>
      <c r="R125" s="166"/>
      <c r="S125" s="166"/>
      <c r="T125" s="166"/>
      <c r="U125" s="44"/>
      <c r="V125" s="44"/>
      <c r="W125" s="44"/>
      <c r="X125" s="44"/>
      <c r="Y125" s="2"/>
      <c r="Z125" s="2"/>
      <c r="AA125" s="2"/>
    </row>
    <row r="126" spans="1:27" ht="12.75">
      <c r="A126" s="2"/>
      <c r="B126" s="2"/>
      <c r="C126" s="43">
        <v>12</v>
      </c>
      <c r="D126" s="169" t="s">
        <v>103</v>
      </c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2" t="s">
        <v>15</v>
      </c>
      <c r="P126" s="162"/>
      <c r="Q126" s="166">
        <v>0</v>
      </c>
      <c r="R126" s="166"/>
      <c r="S126" s="166"/>
      <c r="T126" s="166"/>
      <c r="U126" s="44"/>
      <c r="V126" s="44"/>
      <c r="W126" s="44"/>
      <c r="X126" s="44"/>
      <c r="Y126" s="2"/>
      <c r="Z126" s="2"/>
      <c r="AA126" s="2"/>
    </row>
    <row r="127" spans="1:27" ht="12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>
      <c r="A128" s="2"/>
      <c r="B128" s="2"/>
      <c r="C128" s="154" t="s">
        <v>30</v>
      </c>
      <c r="D128" s="129" t="s">
        <v>31</v>
      </c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 t="s">
        <v>5</v>
      </c>
      <c r="P128" s="129"/>
      <c r="Q128" s="183" t="s">
        <v>81</v>
      </c>
      <c r="R128" s="183"/>
      <c r="S128" s="183"/>
      <c r="T128" s="183"/>
      <c r="U128" s="183"/>
      <c r="V128" s="183"/>
      <c r="W128" s="178" t="s">
        <v>82</v>
      </c>
      <c r="X128" s="178"/>
      <c r="Y128" s="178"/>
      <c r="Z128" s="178"/>
      <c r="AA128" s="2"/>
    </row>
    <row r="129" spans="1:27" ht="12.75">
      <c r="A129" s="2"/>
      <c r="B129" s="2"/>
      <c r="C129" s="154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70" t="s">
        <v>298</v>
      </c>
      <c r="R129" s="170"/>
      <c r="S129" s="170"/>
      <c r="T129" s="170" t="s">
        <v>96</v>
      </c>
      <c r="U129" s="170"/>
      <c r="V129" s="170"/>
      <c r="W129" s="178"/>
      <c r="X129" s="178"/>
      <c r="Y129" s="178"/>
      <c r="Z129" s="178"/>
      <c r="AA129" s="2"/>
    </row>
    <row r="130" spans="1:27" ht="12.75">
      <c r="A130" s="2"/>
      <c r="B130" s="2"/>
      <c r="C130" s="43">
        <v>8</v>
      </c>
      <c r="D130" s="165" t="s">
        <v>97</v>
      </c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36" t="s">
        <v>15</v>
      </c>
      <c r="P130" s="136"/>
      <c r="Q130" s="186"/>
      <c r="R130" s="186"/>
      <c r="S130" s="186"/>
      <c r="T130" s="186"/>
      <c r="U130" s="186"/>
      <c r="V130" s="186"/>
      <c r="W130" s="167"/>
      <c r="X130" s="167"/>
      <c r="Y130" s="167"/>
      <c r="Z130" s="167"/>
      <c r="AA130" s="2"/>
    </row>
    <row r="131" spans="1:27" ht="12.75">
      <c r="A131" s="2"/>
      <c r="B131" s="2"/>
      <c r="C131" s="43">
        <v>9</v>
      </c>
      <c r="D131" s="184" t="s">
        <v>98</v>
      </c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62" t="s">
        <v>15</v>
      </c>
      <c r="P131" s="162"/>
      <c r="Q131" s="185" t="s">
        <v>99</v>
      </c>
      <c r="R131" s="185"/>
      <c r="S131" s="185"/>
      <c r="T131" s="185"/>
      <c r="U131" s="185"/>
      <c r="V131" s="185"/>
      <c r="W131" s="167"/>
      <c r="X131" s="167"/>
      <c r="Y131" s="167"/>
      <c r="Z131" s="167"/>
      <c r="AA131" s="2"/>
    </row>
    <row r="132" spans="1:27" ht="12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>
      <c r="A133" s="2"/>
      <c r="B133" s="2"/>
      <c r="C133" s="2"/>
      <c r="D133" s="2"/>
      <c r="E133" s="2"/>
      <c r="F133" s="2"/>
      <c r="G133" s="187" t="s">
        <v>102</v>
      </c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62" t="s">
        <v>15</v>
      </c>
      <c r="V133" s="162"/>
      <c r="W133" s="188"/>
      <c r="X133" s="188"/>
      <c r="Y133" s="188"/>
      <c r="Z133" s="188"/>
      <c r="AA133" s="2"/>
    </row>
    <row r="134" spans="1:27" ht="12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>
      <c r="A136" s="2"/>
      <c r="B136" s="2"/>
      <c r="C136" s="5" t="s">
        <v>30</v>
      </c>
      <c r="D136" s="129" t="s">
        <v>31</v>
      </c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 t="s">
        <v>5</v>
      </c>
      <c r="V136" s="129"/>
      <c r="W136" s="189">
        <v>0</v>
      </c>
      <c r="X136" s="189"/>
      <c r="Y136" s="189"/>
      <c r="Z136" s="2"/>
      <c r="AA136" s="2"/>
    </row>
    <row r="137" spans="1:27" ht="12.75">
      <c r="A137" s="2"/>
      <c r="B137" s="2"/>
      <c r="C137" s="43">
        <v>13</v>
      </c>
      <c r="D137" s="190" t="s">
        <v>104</v>
      </c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62" t="s">
        <v>105</v>
      </c>
      <c r="V137" s="162"/>
      <c r="W137" s="191"/>
      <c r="X137" s="191"/>
      <c r="Y137" s="191"/>
      <c r="Z137" s="2"/>
      <c r="AA137" s="2"/>
    </row>
    <row r="138" spans="1:27" ht="12.75">
      <c r="A138" s="2"/>
      <c r="B138" s="2"/>
      <c r="C138" s="43">
        <v>14</v>
      </c>
      <c r="D138" s="192" t="s">
        <v>107</v>
      </c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62" t="s">
        <v>105</v>
      </c>
      <c r="V138" s="162"/>
      <c r="W138" s="191"/>
      <c r="X138" s="191"/>
      <c r="Y138" s="191"/>
      <c r="Z138" s="2"/>
      <c r="AA138" s="2"/>
    </row>
    <row r="139" spans="1:27" ht="12.75">
      <c r="A139" s="2"/>
      <c r="B139" s="2"/>
      <c r="C139" s="43">
        <v>15</v>
      </c>
      <c r="D139" s="192" t="s">
        <v>109</v>
      </c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62" t="s">
        <v>105</v>
      </c>
      <c r="V139" s="162"/>
      <c r="W139" s="191"/>
      <c r="X139" s="191"/>
      <c r="Y139" s="191"/>
      <c r="Z139" s="2"/>
      <c r="AA139" s="2"/>
    </row>
    <row r="140" spans="1:27" ht="12.75">
      <c r="A140" s="2"/>
      <c r="B140" s="2"/>
      <c r="C140" s="43">
        <v>16</v>
      </c>
      <c r="D140" s="190" t="s">
        <v>112</v>
      </c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62" t="s">
        <v>38</v>
      </c>
      <c r="V140" s="162"/>
      <c r="W140" s="193"/>
      <c r="X140" s="193"/>
      <c r="Y140" s="193"/>
      <c r="Z140" s="2"/>
      <c r="AA140" s="2"/>
    </row>
    <row r="141" spans="1:27" ht="12.75">
      <c r="A141" s="2"/>
      <c r="B141" s="2"/>
      <c r="C141" s="43">
        <v>17</v>
      </c>
      <c r="D141" s="190" t="s">
        <v>114</v>
      </c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62" t="s">
        <v>38</v>
      </c>
      <c r="V141" s="162"/>
      <c r="W141" s="193"/>
      <c r="X141" s="193"/>
      <c r="Y141" s="193"/>
      <c r="Z141" s="2"/>
      <c r="AA141" s="2"/>
    </row>
    <row r="142" spans="1:27" ht="12.75">
      <c r="A142" s="2"/>
      <c r="B142" s="2"/>
      <c r="C142" s="43">
        <v>18</v>
      </c>
      <c r="D142" s="190" t="s">
        <v>116</v>
      </c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62" t="s">
        <v>45</v>
      </c>
      <c r="V142" s="162"/>
      <c r="W142" s="193"/>
      <c r="X142" s="193"/>
      <c r="Y142" s="193"/>
      <c r="Z142" s="2"/>
      <c r="AA142" s="2"/>
    </row>
    <row r="143" spans="1:27" ht="12.75">
      <c r="A143" s="2"/>
      <c r="B143" s="2"/>
      <c r="C143" s="43">
        <v>19</v>
      </c>
      <c r="D143" s="194" t="s">
        <v>118</v>
      </c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5" t="s">
        <v>38</v>
      </c>
      <c r="V143" s="195"/>
      <c r="W143" s="193"/>
      <c r="X143" s="193"/>
      <c r="Y143" s="193"/>
      <c r="Z143" s="2"/>
      <c r="AA143" s="2"/>
    </row>
    <row r="144" spans="1:27" ht="12.7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</row>
    <row r="145" spans="1:27" ht="12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>
      <c r="A146" s="2"/>
      <c r="B146" s="2"/>
      <c r="C146" s="43">
        <v>20</v>
      </c>
      <c r="D146" s="196" t="s">
        <v>106</v>
      </c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62" t="s">
        <v>15</v>
      </c>
      <c r="S146" s="162"/>
      <c r="T146" s="197">
        <v>0</v>
      </c>
      <c r="U146" s="197"/>
      <c r="V146" s="197"/>
      <c r="W146" s="197"/>
      <c r="X146" s="2"/>
      <c r="Y146" s="2"/>
      <c r="Z146" s="2"/>
      <c r="AA146" s="2"/>
    </row>
    <row r="147" spans="1:27" ht="12.75">
      <c r="A147" s="2"/>
      <c r="B147" s="2"/>
      <c r="C147" s="43">
        <v>21</v>
      </c>
      <c r="D147" s="196" t="s">
        <v>108</v>
      </c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62" t="s">
        <v>15</v>
      </c>
      <c r="S147" s="162"/>
      <c r="T147" s="167"/>
      <c r="U147" s="167"/>
      <c r="V147" s="167"/>
      <c r="W147" s="167"/>
      <c r="X147" s="2"/>
      <c r="Y147" s="2"/>
      <c r="Z147" s="2"/>
      <c r="AA147" s="2"/>
    </row>
    <row r="148" spans="1:27" ht="12.75">
      <c r="A148" s="2"/>
      <c r="B148" s="2"/>
      <c r="C148" s="43">
        <v>22</v>
      </c>
      <c r="D148" s="196" t="s">
        <v>110</v>
      </c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62" t="s">
        <v>111</v>
      </c>
      <c r="S148" s="162"/>
      <c r="T148" s="198"/>
      <c r="U148" s="198"/>
      <c r="V148" s="198"/>
      <c r="W148" s="198"/>
      <c r="X148" s="2"/>
      <c r="Y148" s="2"/>
      <c r="Z148" s="2"/>
      <c r="AA148" s="2"/>
    </row>
    <row r="149" spans="1:27" ht="12.75">
      <c r="A149" s="2"/>
      <c r="B149" s="2"/>
      <c r="C149" s="43">
        <v>23</v>
      </c>
      <c r="D149" s="194" t="s">
        <v>113</v>
      </c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5"/>
      <c r="S149" s="195"/>
      <c r="T149" s="199"/>
      <c r="U149" s="199"/>
      <c r="V149" s="199"/>
      <c r="W149" s="199"/>
      <c r="X149" s="2"/>
      <c r="Y149" s="2"/>
      <c r="Z149" s="2"/>
      <c r="AA149" s="2"/>
    </row>
    <row r="150" spans="1:27" ht="12.75">
      <c r="A150" s="2"/>
      <c r="B150" s="2"/>
      <c r="C150" s="5" t="s">
        <v>30</v>
      </c>
      <c r="D150" s="129" t="s">
        <v>115</v>
      </c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 t="s">
        <v>5</v>
      </c>
      <c r="S150" s="129"/>
      <c r="T150" s="197">
        <v>0</v>
      </c>
      <c r="U150" s="197"/>
      <c r="V150" s="197"/>
      <c r="W150" s="197"/>
      <c r="X150" s="2"/>
      <c r="Y150" s="2"/>
      <c r="Z150" s="2"/>
      <c r="AA150" s="2"/>
    </row>
    <row r="151" spans="1:27" ht="12.75">
      <c r="A151" s="2"/>
      <c r="B151" s="2"/>
      <c r="C151" s="43">
        <v>24</v>
      </c>
      <c r="D151" s="200" t="s">
        <v>117</v>
      </c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162" t="s">
        <v>15</v>
      </c>
      <c r="S151" s="162"/>
      <c r="T151" s="167"/>
      <c r="U151" s="167"/>
      <c r="V151" s="167"/>
      <c r="W151" s="167"/>
      <c r="X151" s="2"/>
      <c r="Y151" s="2"/>
      <c r="Z151" s="2"/>
      <c r="AA151" s="2"/>
    </row>
    <row r="152" spans="1:27">
      <c r="A152" s="2"/>
      <c r="B152" s="2"/>
      <c r="C152" s="46">
        <v>25</v>
      </c>
      <c r="D152" s="194" t="s">
        <v>119</v>
      </c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62" t="s">
        <v>15</v>
      </c>
      <c r="S152" s="162"/>
      <c r="T152" s="167"/>
      <c r="U152" s="167"/>
      <c r="V152" s="167"/>
      <c r="W152" s="167"/>
      <c r="X152" s="2"/>
      <c r="Y152" s="2"/>
      <c r="Z152" s="2"/>
      <c r="AA152" s="2"/>
    </row>
    <row r="153" spans="1:27" ht="12.7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</row>
    <row r="154" spans="1:27" ht="12.75">
      <c r="A154" s="2"/>
      <c r="B154" s="2"/>
      <c r="C154" s="47" t="s">
        <v>299</v>
      </c>
      <c r="D154" s="2" t="s">
        <v>300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>
      <c r="A156" s="2"/>
      <c r="B156" s="33">
        <v>3</v>
      </c>
      <c r="C156" s="25" t="s">
        <v>301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>
      <c r="A158" s="2"/>
      <c r="B158" s="2"/>
      <c r="C158" s="2" t="s">
        <v>302</v>
      </c>
      <c r="D158" s="2" t="s">
        <v>303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>
      <c r="A160" s="2"/>
      <c r="B160" s="2"/>
      <c r="C160" s="2" t="s">
        <v>304</v>
      </c>
      <c r="D160" s="2" t="s">
        <v>305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>
      <c r="A162" s="2"/>
      <c r="B162" s="2"/>
      <c r="C162" s="48" t="s">
        <v>266</v>
      </c>
      <c r="D162" s="202" t="s">
        <v>306</v>
      </c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1"/>
      <c r="Z162" s="201"/>
      <c r="AA162" s="201"/>
    </row>
    <row r="163" spans="1:27" ht="12.75">
      <c r="A163" s="2"/>
      <c r="B163" s="2"/>
      <c r="C163" s="49"/>
      <c r="D163" s="202" t="s">
        <v>307</v>
      </c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3"/>
      <c r="Z163" s="203"/>
      <c r="AA163" s="203"/>
    </row>
    <row r="164" spans="1:27" ht="12.75">
      <c r="A164" s="2"/>
      <c r="B164" s="2"/>
      <c r="C164" s="49"/>
      <c r="D164" s="202" t="s">
        <v>308</v>
      </c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3"/>
      <c r="Z164" s="203"/>
      <c r="AA164" s="203"/>
    </row>
    <row r="165" spans="1:27" ht="12.75">
      <c r="A165" s="2"/>
      <c r="B165" s="2"/>
      <c r="C165" s="49"/>
      <c r="D165" s="202" t="s">
        <v>309</v>
      </c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3"/>
      <c r="Z165" s="203"/>
      <c r="AA165" s="203"/>
    </row>
    <row r="166" spans="1:27" ht="12.75">
      <c r="A166" s="2"/>
      <c r="B166" s="2"/>
      <c r="C166" s="49"/>
      <c r="D166" s="202" t="s">
        <v>310</v>
      </c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3"/>
      <c r="Z166" s="203"/>
      <c r="AA166" s="203"/>
    </row>
    <row r="167" spans="1:27" ht="12.75"/>
    <row r="168" spans="1:27" ht="12.75">
      <c r="B168" s="204" t="s">
        <v>311</v>
      </c>
      <c r="C168" s="204"/>
      <c r="D168" s="202" t="s">
        <v>312</v>
      </c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1"/>
      <c r="Z168" s="201"/>
      <c r="AA168" s="201"/>
    </row>
    <row r="169" spans="1:27" ht="12.75">
      <c r="B169" s="204"/>
      <c r="C169" s="204"/>
      <c r="D169" s="202" t="s">
        <v>307</v>
      </c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3"/>
      <c r="Z169" s="203"/>
      <c r="AA169" s="203"/>
    </row>
    <row r="170" spans="1:27" ht="12.75">
      <c r="B170" s="204"/>
      <c r="C170" s="204"/>
      <c r="D170" s="202" t="s">
        <v>308</v>
      </c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3"/>
      <c r="Z170" s="203"/>
      <c r="AA170" s="203"/>
    </row>
    <row r="171" spans="1:27" ht="12.75">
      <c r="B171" s="204"/>
      <c r="C171" s="204"/>
      <c r="D171" s="202" t="s">
        <v>309</v>
      </c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3"/>
      <c r="Z171" s="203"/>
      <c r="AA171" s="203"/>
    </row>
    <row r="172" spans="1:27" ht="12.75">
      <c r="B172" s="204"/>
      <c r="C172" s="204"/>
      <c r="D172" s="202" t="s">
        <v>310</v>
      </c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3"/>
      <c r="Z172" s="203"/>
      <c r="AA172" s="203"/>
    </row>
    <row r="173" spans="1:27" ht="12.75"/>
    <row r="174" spans="1:27" ht="12.75">
      <c r="B174" s="204" t="s">
        <v>313</v>
      </c>
      <c r="C174" s="204"/>
      <c r="D174" s="202" t="s">
        <v>314</v>
      </c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3"/>
      <c r="Z174" s="203"/>
      <c r="AA174" s="203"/>
    </row>
    <row r="175" spans="1:27" ht="12.75">
      <c r="B175" s="204" t="s">
        <v>315</v>
      </c>
      <c r="C175" s="204"/>
      <c r="D175" s="202" t="s">
        <v>316</v>
      </c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3"/>
      <c r="Z175" s="203"/>
      <c r="AA175" s="203"/>
    </row>
    <row r="176" spans="1:27" ht="12.75"/>
    <row r="177" spans="2:27" ht="12.75"/>
    <row r="178" spans="2:27" ht="12.75">
      <c r="B178" s="204" t="s">
        <v>317</v>
      </c>
      <c r="C178" s="204"/>
      <c r="D178" s="202" t="s">
        <v>318</v>
      </c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5"/>
      <c r="Z178" s="205"/>
      <c r="AA178" s="205"/>
    </row>
    <row r="179" spans="2:27" ht="12.75">
      <c r="B179" s="204" t="s">
        <v>319</v>
      </c>
      <c r="C179" s="204"/>
      <c r="D179" s="202" t="s">
        <v>320</v>
      </c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6"/>
      <c r="Z179" s="206"/>
      <c r="AA179" s="206"/>
    </row>
    <row r="180" spans="2:27" ht="12.75">
      <c r="B180" s="204" t="s">
        <v>321</v>
      </c>
      <c r="C180" s="204"/>
      <c r="D180" s="202" t="s">
        <v>322</v>
      </c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6"/>
      <c r="Z180" s="206"/>
      <c r="AA180" s="206"/>
    </row>
    <row r="181" spans="2:27" ht="12.75">
      <c r="B181" s="204" t="s">
        <v>323</v>
      </c>
      <c r="C181" s="204"/>
      <c r="D181" s="202" t="s">
        <v>324</v>
      </c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6"/>
      <c r="Z181" s="206"/>
      <c r="AA181" s="206"/>
    </row>
    <row r="182" spans="2:27" ht="12.75">
      <c r="B182" s="204" t="s">
        <v>325</v>
      </c>
      <c r="C182" s="204"/>
      <c r="D182" s="202" t="s">
        <v>326</v>
      </c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6"/>
      <c r="Z182" s="206"/>
      <c r="AA182" s="206"/>
    </row>
    <row r="183" spans="2:27" ht="12.75">
      <c r="B183" s="204" t="s">
        <v>327</v>
      </c>
      <c r="C183" s="204"/>
      <c r="D183" s="202" t="s">
        <v>328</v>
      </c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6"/>
      <c r="Z183" s="206"/>
      <c r="AA183" s="206"/>
    </row>
    <row r="184" spans="2:27" ht="12.75">
      <c r="B184" s="204" t="s">
        <v>329</v>
      </c>
      <c r="C184" s="204"/>
      <c r="D184" s="202" t="s">
        <v>330</v>
      </c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6"/>
      <c r="Z184" s="206"/>
      <c r="AA184" s="206"/>
    </row>
    <row r="185" spans="2:27" ht="12.75">
      <c r="B185" s="204" t="s">
        <v>331</v>
      </c>
      <c r="C185" s="204"/>
      <c r="D185" s="202" t="s">
        <v>332</v>
      </c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5"/>
      <c r="Z185" s="205"/>
      <c r="AA185" s="205"/>
    </row>
    <row r="186" spans="2:27" ht="12.75">
      <c r="B186" s="204" t="s">
        <v>333</v>
      </c>
      <c r="C186" s="204"/>
      <c r="D186" s="202" t="s">
        <v>334</v>
      </c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6"/>
      <c r="Z186" s="206"/>
      <c r="AA186" s="206"/>
    </row>
    <row r="187" spans="2:27" ht="12.75">
      <c r="B187" s="204" t="s">
        <v>335</v>
      </c>
      <c r="C187" s="204"/>
      <c r="D187" s="202" t="s">
        <v>336</v>
      </c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6"/>
      <c r="Z187" s="206"/>
      <c r="AA187" s="206"/>
    </row>
    <row r="188" spans="2:27" ht="12.75">
      <c r="B188" s="204" t="s">
        <v>337</v>
      </c>
      <c r="C188" s="204"/>
      <c r="D188" s="202" t="s">
        <v>338</v>
      </c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6"/>
      <c r="Z188" s="206"/>
      <c r="AA188" s="206"/>
    </row>
    <row r="189" spans="2:27" ht="12.75">
      <c r="B189" s="204" t="s">
        <v>339</v>
      </c>
      <c r="C189" s="204"/>
      <c r="D189" s="202" t="s">
        <v>340</v>
      </c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6"/>
      <c r="Z189" s="206"/>
      <c r="AA189" s="206"/>
    </row>
    <row r="190" spans="2:27" ht="12.75">
      <c r="B190" s="204" t="s">
        <v>341</v>
      </c>
      <c r="C190" s="204"/>
      <c r="D190" s="202" t="s">
        <v>342</v>
      </c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5"/>
      <c r="Z190" s="205"/>
      <c r="AA190" s="205"/>
    </row>
    <row r="191" spans="2:27" ht="12.75">
      <c r="B191" s="204" t="s">
        <v>343</v>
      </c>
      <c r="C191" s="204"/>
      <c r="D191" s="202" t="s">
        <v>344</v>
      </c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6"/>
      <c r="Z191" s="206"/>
      <c r="AA191" s="206"/>
    </row>
    <row r="192" spans="2:27" ht="12.75">
      <c r="B192" s="204" t="s">
        <v>345</v>
      </c>
      <c r="C192" s="204"/>
      <c r="D192" s="202" t="s">
        <v>346</v>
      </c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6"/>
      <c r="Z192" s="206"/>
      <c r="AA192" s="206"/>
    </row>
    <row r="193" spans="2:27" ht="12.75">
      <c r="B193" s="204" t="s">
        <v>347</v>
      </c>
      <c r="C193" s="204"/>
      <c r="D193" s="202" t="s">
        <v>348</v>
      </c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6"/>
      <c r="Z193" s="206"/>
      <c r="AA193" s="206"/>
    </row>
    <row r="194" spans="2:27" ht="12.75">
      <c r="B194" s="204" t="s">
        <v>349</v>
      </c>
      <c r="C194" s="204"/>
      <c r="D194" s="202" t="s">
        <v>350</v>
      </c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6"/>
      <c r="Z194" s="206"/>
      <c r="AA194" s="206"/>
    </row>
    <row r="195" spans="2:27" ht="12.75"/>
    <row r="196" spans="2:27" ht="12.75">
      <c r="B196" s="204" t="s">
        <v>351</v>
      </c>
      <c r="C196" s="204"/>
      <c r="D196" s="207" t="s">
        <v>352</v>
      </c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9"/>
      <c r="Y196" s="205"/>
      <c r="Z196" s="205"/>
      <c r="AA196" s="205"/>
    </row>
    <row r="197" spans="2:27" ht="12.75">
      <c r="B197" s="204" t="s">
        <v>353</v>
      </c>
      <c r="C197" s="204"/>
      <c r="D197" s="207" t="s">
        <v>354</v>
      </c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9"/>
      <c r="Y197" s="206"/>
      <c r="Z197" s="206"/>
      <c r="AA197" s="206"/>
    </row>
    <row r="198" spans="2:27" ht="12.75">
      <c r="B198" s="204" t="s">
        <v>355</v>
      </c>
      <c r="C198" s="204"/>
      <c r="D198" s="207" t="s">
        <v>356</v>
      </c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9"/>
      <c r="Y198" s="206"/>
      <c r="Z198" s="206"/>
      <c r="AA198" s="206"/>
    </row>
    <row r="199" spans="2:27" ht="12.75">
      <c r="B199" s="204" t="s">
        <v>357</v>
      </c>
      <c r="C199" s="204"/>
      <c r="D199" s="207" t="s">
        <v>358</v>
      </c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9"/>
      <c r="Y199" s="206"/>
      <c r="Z199" s="206"/>
      <c r="AA199" s="206"/>
    </row>
    <row r="200" spans="2:27" ht="12.75"/>
    <row r="201" spans="2:27" ht="12.75"/>
    <row r="202" spans="2:27" ht="12.75"/>
    <row r="203" spans="2:27" ht="12.75"/>
    <row r="204" spans="2:27" ht="12.75"/>
    <row r="205" spans="2:27" ht="12.75"/>
    <row r="206" spans="2:27" ht="12.75"/>
    <row r="207" spans="2:27" ht="12.75"/>
    <row r="208" spans="2:27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</sheetData>
  <sheetProtection password="CEA0" sheet="1" objects="1" scenarios="1"/>
  <mergeCells count="547">
    <mergeCell ref="B194:C194"/>
    <mergeCell ref="D194:X194"/>
    <mergeCell ref="Y194:AA194"/>
    <mergeCell ref="Y196:AA196"/>
    <mergeCell ref="B193:C193"/>
    <mergeCell ref="B199:C199"/>
    <mergeCell ref="D199:X199"/>
    <mergeCell ref="Y199:AA199"/>
    <mergeCell ref="B197:C197"/>
    <mergeCell ref="D197:X197"/>
    <mergeCell ref="B196:C196"/>
    <mergeCell ref="D196:X196"/>
    <mergeCell ref="Y197:AA197"/>
    <mergeCell ref="B198:C198"/>
    <mergeCell ref="D198:X198"/>
    <mergeCell ref="Y198:AA198"/>
    <mergeCell ref="D193:X193"/>
    <mergeCell ref="B192:C192"/>
    <mergeCell ref="D192:X192"/>
    <mergeCell ref="Y192:AA192"/>
    <mergeCell ref="Y193:AA193"/>
    <mergeCell ref="B186:C186"/>
    <mergeCell ref="D186:X186"/>
    <mergeCell ref="Y186:AA186"/>
    <mergeCell ref="B187:C187"/>
    <mergeCell ref="D187:X187"/>
    <mergeCell ref="Y187:AA187"/>
    <mergeCell ref="B188:C188"/>
    <mergeCell ref="D188:X188"/>
    <mergeCell ref="Y188:AA188"/>
    <mergeCell ref="B189:C189"/>
    <mergeCell ref="D189:X189"/>
    <mergeCell ref="Y189:AA189"/>
    <mergeCell ref="B190:C190"/>
    <mergeCell ref="D190:X190"/>
    <mergeCell ref="Y190:AA190"/>
    <mergeCell ref="B191:C191"/>
    <mergeCell ref="D191:X191"/>
    <mergeCell ref="Y191:AA191"/>
    <mergeCell ref="B183:C183"/>
    <mergeCell ref="D183:X183"/>
    <mergeCell ref="Y183:AA183"/>
    <mergeCell ref="B184:C184"/>
    <mergeCell ref="D184:X184"/>
    <mergeCell ref="Y184:AA184"/>
    <mergeCell ref="B185:C185"/>
    <mergeCell ref="D185:X185"/>
    <mergeCell ref="Y185:AA185"/>
    <mergeCell ref="B180:C180"/>
    <mergeCell ref="D180:X180"/>
    <mergeCell ref="Y180:AA180"/>
    <mergeCell ref="B181:C181"/>
    <mergeCell ref="D181:X181"/>
    <mergeCell ref="Y181:AA181"/>
    <mergeCell ref="B182:C182"/>
    <mergeCell ref="D182:X182"/>
    <mergeCell ref="Y182:AA182"/>
    <mergeCell ref="B175:C175"/>
    <mergeCell ref="D175:X175"/>
    <mergeCell ref="Y175:AA175"/>
    <mergeCell ref="B178:C178"/>
    <mergeCell ref="D178:X178"/>
    <mergeCell ref="Y178:AA178"/>
    <mergeCell ref="B179:C179"/>
    <mergeCell ref="D179:X179"/>
    <mergeCell ref="Y179:AA179"/>
    <mergeCell ref="B171:C171"/>
    <mergeCell ref="D171:X171"/>
    <mergeCell ref="Y171:AA171"/>
    <mergeCell ref="B172:C172"/>
    <mergeCell ref="D172:X172"/>
    <mergeCell ref="Y172:AA172"/>
    <mergeCell ref="B174:C174"/>
    <mergeCell ref="D174:X174"/>
    <mergeCell ref="Y174:AA174"/>
    <mergeCell ref="B169:C169"/>
    <mergeCell ref="D169:X169"/>
    <mergeCell ref="Y169:AA169"/>
    <mergeCell ref="B168:C168"/>
    <mergeCell ref="D168:X168"/>
    <mergeCell ref="Y168:AA168"/>
    <mergeCell ref="B170:C170"/>
    <mergeCell ref="D170:X170"/>
    <mergeCell ref="Y170:AA170"/>
    <mergeCell ref="D152:Q152"/>
    <mergeCell ref="R152:S152"/>
    <mergeCell ref="T152:W152"/>
    <mergeCell ref="Y162:AA162"/>
    <mergeCell ref="D163:X163"/>
    <mergeCell ref="Y163:AA163"/>
    <mergeCell ref="Y165:AA165"/>
    <mergeCell ref="D166:X166"/>
    <mergeCell ref="Y166:AA166"/>
    <mergeCell ref="D164:X164"/>
    <mergeCell ref="Y164:AA164"/>
    <mergeCell ref="D165:X165"/>
    <mergeCell ref="D162:X162"/>
    <mergeCell ref="D149:Q149"/>
    <mergeCell ref="R149:S149"/>
    <mergeCell ref="T149:W149"/>
    <mergeCell ref="D150:Q150"/>
    <mergeCell ref="R150:S150"/>
    <mergeCell ref="T150:W150"/>
    <mergeCell ref="D151:Q151"/>
    <mergeCell ref="R151:S151"/>
    <mergeCell ref="T151:W151"/>
    <mergeCell ref="D146:Q146"/>
    <mergeCell ref="R146:S146"/>
    <mergeCell ref="T146:W146"/>
    <mergeCell ref="D147:Q147"/>
    <mergeCell ref="R147:S147"/>
    <mergeCell ref="T147:W147"/>
    <mergeCell ref="D148:Q148"/>
    <mergeCell ref="R148:S148"/>
    <mergeCell ref="T148:W148"/>
    <mergeCell ref="D141:T141"/>
    <mergeCell ref="U141:V141"/>
    <mergeCell ref="W141:Y141"/>
    <mergeCell ref="D142:T142"/>
    <mergeCell ref="U142:V142"/>
    <mergeCell ref="W142:Y142"/>
    <mergeCell ref="D143:T143"/>
    <mergeCell ref="U143:V143"/>
    <mergeCell ref="W143:Y143"/>
    <mergeCell ref="D138:T138"/>
    <mergeCell ref="U138:V138"/>
    <mergeCell ref="W138:Y138"/>
    <mergeCell ref="D139:T139"/>
    <mergeCell ref="U139:V139"/>
    <mergeCell ref="W139:Y139"/>
    <mergeCell ref="D140:T140"/>
    <mergeCell ref="U140:V140"/>
    <mergeCell ref="W140:Y140"/>
    <mergeCell ref="G133:T133"/>
    <mergeCell ref="U133:V133"/>
    <mergeCell ref="W133:Z133"/>
    <mergeCell ref="D136:T136"/>
    <mergeCell ref="U136:V136"/>
    <mergeCell ref="W136:Y136"/>
    <mergeCell ref="D137:T137"/>
    <mergeCell ref="U137:V137"/>
    <mergeCell ref="W137:Y137"/>
    <mergeCell ref="C128:C129"/>
    <mergeCell ref="D128:N129"/>
    <mergeCell ref="O128:P129"/>
    <mergeCell ref="Q128:V128"/>
    <mergeCell ref="W130:Z130"/>
    <mergeCell ref="D131:N131"/>
    <mergeCell ref="O131:P131"/>
    <mergeCell ref="Q131:V131"/>
    <mergeCell ref="W131:Z131"/>
    <mergeCell ref="D130:N130"/>
    <mergeCell ref="O130:P130"/>
    <mergeCell ref="Q130:S130"/>
    <mergeCell ref="T130:V130"/>
    <mergeCell ref="W128:Z129"/>
    <mergeCell ref="Q129:S129"/>
    <mergeCell ref="T129:V129"/>
    <mergeCell ref="D125:N125"/>
    <mergeCell ref="O125:P125"/>
    <mergeCell ref="Q125:T125"/>
    <mergeCell ref="D126:N126"/>
    <mergeCell ref="O126:P126"/>
    <mergeCell ref="Q126:T126"/>
    <mergeCell ref="C120:C121"/>
    <mergeCell ref="D120:N121"/>
    <mergeCell ref="O120:P121"/>
    <mergeCell ref="Q120:T121"/>
    <mergeCell ref="D123:N123"/>
    <mergeCell ref="O123:P123"/>
    <mergeCell ref="Q123:T123"/>
    <mergeCell ref="D124:N124"/>
    <mergeCell ref="O124:P124"/>
    <mergeCell ref="Q124:T124"/>
    <mergeCell ref="P114:Q114"/>
    <mergeCell ref="R114:V114"/>
    <mergeCell ref="W114:AA114"/>
    <mergeCell ref="D114:O114"/>
    <mergeCell ref="U120:X121"/>
    <mergeCell ref="D122:N122"/>
    <mergeCell ref="O122:P122"/>
    <mergeCell ref="Q122:T122"/>
    <mergeCell ref="U122:X122"/>
    <mergeCell ref="W115:AA117"/>
    <mergeCell ref="W118:AA118"/>
    <mergeCell ref="D106:F106"/>
    <mergeCell ref="G106:H106"/>
    <mergeCell ref="I106:T106"/>
    <mergeCell ref="W112:AA112"/>
    <mergeCell ref="D112:O112"/>
    <mergeCell ref="P112:Q112"/>
    <mergeCell ref="R112:V112"/>
    <mergeCell ref="D105:F105"/>
    <mergeCell ref="D113:O113"/>
    <mergeCell ref="P113:Q113"/>
    <mergeCell ref="R113:V113"/>
    <mergeCell ref="W113:AA113"/>
    <mergeCell ref="Q103:R103"/>
    <mergeCell ref="D104:F104"/>
    <mergeCell ref="G104:H104"/>
    <mergeCell ref="I104:T104"/>
    <mergeCell ref="D103:F103"/>
    <mergeCell ref="G103:H103"/>
    <mergeCell ref="I103:M103"/>
    <mergeCell ref="N103:P103"/>
    <mergeCell ref="G105:H105"/>
    <mergeCell ref="I105:T105"/>
    <mergeCell ref="W98:AA98"/>
    <mergeCell ref="D101:H101"/>
    <mergeCell ref="I101:M101"/>
    <mergeCell ref="N101:R101"/>
    <mergeCell ref="D102:F102"/>
    <mergeCell ref="G102:H102"/>
    <mergeCell ref="I102:M102"/>
    <mergeCell ref="N102:P102"/>
    <mergeCell ref="Q102:R102"/>
    <mergeCell ref="D99:O99"/>
    <mergeCell ref="P99:Q99"/>
    <mergeCell ref="R99:V99"/>
    <mergeCell ref="D96:O96"/>
    <mergeCell ref="P96:Q96"/>
    <mergeCell ref="R96:V96"/>
    <mergeCell ref="D97:O97"/>
    <mergeCell ref="P97:Q97"/>
    <mergeCell ref="R97:V97"/>
    <mergeCell ref="D98:O98"/>
    <mergeCell ref="P98:Q98"/>
    <mergeCell ref="R98:V98"/>
    <mergeCell ref="W92:AA92"/>
    <mergeCell ref="D93:O93"/>
    <mergeCell ref="P93:Q93"/>
    <mergeCell ref="R93:V93"/>
    <mergeCell ref="W93:AA93"/>
    <mergeCell ref="C88:D88"/>
    <mergeCell ref="E88:K88"/>
    <mergeCell ref="A84:D84"/>
    <mergeCell ref="D95:O95"/>
    <mergeCell ref="P95:Q95"/>
    <mergeCell ref="R95:V95"/>
    <mergeCell ref="D92:O92"/>
    <mergeCell ref="P92:Q92"/>
    <mergeCell ref="R92:V92"/>
    <mergeCell ref="D94:O94"/>
    <mergeCell ref="P94:Q94"/>
    <mergeCell ref="R94:V94"/>
    <mergeCell ref="W94:AA94"/>
    <mergeCell ref="E84:J84"/>
    <mergeCell ref="W84:AA84"/>
    <mergeCell ref="K84:P84"/>
    <mergeCell ref="Q84:V84"/>
    <mergeCell ref="D77:I77"/>
    <mergeCell ref="J77:K77"/>
    <mergeCell ref="L77:N77"/>
    <mergeCell ref="O77:Q77"/>
    <mergeCell ref="A81:D81"/>
    <mergeCell ref="E81:J81"/>
    <mergeCell ref="K81:P81"/>
    <mergeCell ref="Q81:V81"/>
    <mergeCell ref="R74:T74"/>
    <mergeCell ref="U74:W74"/>
    <mergeCell ref="O76:Q76"/>
    <mergeCell ref="R76:T76"/>
    <mergeCell ref="U76:W76"/>
    <mergeCell ref="K83:P83"/>
    <mergeCell ref="Q83:V83"/>
    <mergeCell ref="A82:D82"/>
    <mergeCell ref="Q82:V82"/>
    <mergeCell ref="A83:D83"/>
    <mergeCell ref="E83:J83"/>
    <mergeCell ref="W83:AA83"/>
    <mergeCell ref="X77:Z77"/>
    <mergeCell ref="W81:AA81"/>
    <mergeCell ref="R77:T77"/>
    <mergeCell ref="U77:W77"/>
    <mergeCell ref="X74:Z74"/>
    <mergeCell ref="W82:AA82"/>
    <mergeCell ref="E82:J82"/>
    <mergeCell ref="K82:P82"/>
    <mergeCell ref="D73:I73"/>
    <mergeCell ref="J73:K73"/>
    <mergeCell ref="L75:N75"/>
    <mergeCell ref="O75:Q75"/>
    <mergeCell ref="R75:T75"/>
    <mergeCell ref="U75:W75"/>
    <mergeCell ref="X72:Z72"/>
    <mergeCell ref="X76:Z76"/>
    <mergeCell ref="D75:I75"/>
    <mergeCell ref="J75:K75"/>
    <mergeCell ref="L73:N73"/>
    <mergeCell ref="O73:Q73"/>
    <mergeCell ref="R73:T73"/>
    <mergeCell ref="U73:W73"/>
    <mergeCell ref="X73:Z73"/>
    <mergeCell ref="D76:I76"/>
    <mergeCell ref="J76:K76"/>
    <mergeCell ref="L76:N76"/>
    <mergeCell ref="X75:Z75"/>
    <mergeCell ref="D74:I74"/>
    <mergeCell ref="J74:K74"/>
    <mergeCell ref="L74:N74"/>
    <mergeCell ref="O74:Q74"/>
    <mergeCell ref="D72:I72"/>
    <mergeCell ref="J72:K72"/>
    <mergeCell ref="U68:W68"/>
    <mergeCell ref="X68:Z68"/>
    <mergeCell ref="D67:I67"/>
    <mergeCell ref="J67:K67"/>
    <mergeCell ref="L67:N67"/>
    <mergeCell ref="O67:Q67"/>
    <mergeCell ref="R67:T67"/>
    <mergeCell ref="U67:W67"/>
    <mergeCell ref="L72:N72"/>
    <mergeCell ref="O72:Q72"/>
    <mergeCell ref="R72:T72"/>
    <mergeCell ref="U72:W72"/>
    <mergeCell ref="X67:Z67"/>
    <mergeCell ref="X65:Z65"/>
    <mergeCell ref="D68:I68"/>
    <mergeCell ref="J68:K68"/>
    <mergeCell ref="L66:N66"/>
    <mergeCell ref="O66:Q66"/>
    <mergeCell ref="R66:T66"/>
    <mergeCell ref="U66:W66"/>
    <mergeCell ref="X66:Z66"/>
    <mergeCell ref="D65:I65"/>
    <mergeCell ref="J65:K65"/>
    <mergeCell ref="U63:W63"/>
    <mergeCell ref="L65:N65"/>
    <mergeCell ref="O65:Q65"/>
    <mergeCell ref="R65:T65"/>
    <mergeCell ref="U65:W65"/>
    <mergeCell ref="D66:I66"/>
    <mergeCell ref="J66:K66"/>
    <mergeCell ref="L68:N68"/>
    <mergeCell ref="O68:Q68"/>
    <mergeCell ref="R68:T68"/>
    <mergeCell ref="L61:N61"/>
    <mergeCell ref="O61:Q61"/>
    <mergeCell ref="R61:T61"/>
    <mergeCell ref="U61:W61"/>
    <mergeCell ref="X63:Z63"/>
    <mergeCell ref="D62:I62"/>
    <mergeCell ref="J62:K62"/>
    <mergeCell ref="L64:N64"/>
    <mergeCell ref="O64:Q64"/>
    <mergeCell ref="R64:T64"/>
    <mergeCell ref="D64:I64"/>
    <mergeCell ref="J64:K64"/>
    <mergeCell ref="L62:N62"/>
    <mergeCell ref="O62:Q62"/>
    <mergeCell ref="R62:T62"/>
    <mergeCell ref="U62:W62"/>
    <mergeCell ref="X62:Z62"/>
    <mergeCell ref="U64:W64"/>
    <mergeCell ref="X64:Z64"/>
    <mergeCell ref="D63:I63"/>
    <mergeCell ref="J63:K63"/>
    <mergeCell ref="L63:N63"/>
    <mergeCell ref="O63:Q63"/>
    <mergeCell ref="R63:T63"/>
    <mergeCell ref="D55:I55"/>
    <mergeCell ref="J55:K55"/>
    <mergeCell ref="L60:N60"/>
    <mergeCell ref="O60:Q60"/>
    <mergeCell ref="R60:T60"/>
    <mergeCell ref="X61:Z61"/>
    <mergeCell ref="D60:I60"/>
    <mergeCell ref="J60:K60"/>
    <mergeCell ref="L55:N55"/>
    <mergeCell ref="O55:Q55"/>
    <mergeCell ref="R55:T55"/>
    <mergeCell ref="U55:W55"/>
    <mergeCell ref="X55:Z55"/>
    <mergeCell ref="D61:I61"/>
    <mergeCell ref="J61:K61"/>
    <mergeCell ref="U60:W60"/>
    <mergeCell ref="X60:Z60"/>
    <mergeCell ref="D59:I59"/>
    <mergeCell ref="J59:K59"/>
    <mergeCell ref="L59:N59"/>
    <mergeCell ref="O59:Q59"/>
    <mergeCell ref="R59:T59"/>
    <mergeCell ref="U59:W59"/>
    <mergeCell ref="X59:Z59"/>
    <mergeCell ref="U53:W53"/>
    <mergeCell ref="X53:Z53"/>
    <mergeCell ref="D52:I52"/>
    <mergeCell ref="J52:K52"/>
    <mergeCell ref="L52:N52"/>
    <mergeCell ref="O52:Q52"/>
    <mergeCell ref="R52:T52"/>
    <mergeCell ref="U52:W52"/>
    <mergeCell ref="L54:N54"/>
    <mergeCell ref="O54:Q54"/>
    <mergeCell ref="R54:T54"/>
    <mergeCell ref="U54:W54"/>
    <mergeCell ref="X52:Z52"/>
    <mergeCell ref="L53:N53"/>
    <mergeCell ref="O53:Q53"/>
    <mergeCell ref="R53:T53"/>
    <mergeCell ref="X54:Z54"/>
    <mergeCell ref="D53:I53"/>
    <mergeCell ref="J53:K53"/>
    <mergeCell ref="D54:I54"/>
    <mergeCell ref="J54:K54"/>
    <mergeCell ref="D49:I49"/>
    <mergeCell ref="J49:K49"/>
    <mergeCell ref="L51:N51"/>
    <mergeCell ref="O51:Q51"/>
    <mergeCell ref="R51:T51"/>
    <mergeCell ref="U51:W51"/>
    <mergeCell ref="X51:Z51"/>
    <mergeCell ref="D50:I50"/>
    <mergeCell ref="J50:K50"/>
    <mergeCell ref="D51:I51"/>
    <mergeCell ref="J51:K51"/>
    <mergeCell ref="L50:N50"/>
    <mergeCell ref="O50:Q50"/>
    <mergeCell ref="R50:T50"/>
    <mergeCell ref="U50:W50"/>
    <mergeCell ref="X48:Z48"/>
    <mergeCell ref="L49:N49"/>
    <mergeCell ref="O49:Q49"/>
    <mergeCell ref="R49:T49"/>
    <mergeCell ref="U49:W49"/>
    <mergeCell ref="X49:Z49"/>
    <mergeCell ref="X50:Z50"/>
    <mergeCell ref="R47:T47"/>
    <mergeCell ref="U47:W47"/>
    <mergeCell ref="X47:Z47"/>
    <mergeCell ref="D48:I48"/>
    <mergeCell ref="J48:K48"/>
    <mergeCell ref="L48:N48"/>
    <mergeCell ref="O48:Q48"/>
    <mergeCell ref="R48:T48"/>
    <mergeCell ref="U48:W48"/>
    <mergeCell ref="O40:P40"/>
    <mergeCell ref="D47:I47"/>
    <mergeCell ref="J47:K47"/>
    <mergeCell ref="L47:N47"/>
    <mergeCell ref="O47:Q47"/>
    <mergeCell ref="C40:F40"/>
    <mergeCell ref="G40:I40"/>
    <mergeCell ref="J40:K40"/>
    <mergeCell ref="L40:N40"/>
    <mergeCell ref="O38:P38"/>
    <mergeCell ref="C39:F39"/>
    <mergeCell ref="G39:I39"/>
    <mergeCell ref="J39:K39"/>
    <mergeCell ref="L39:N39"/>
    <mergeCell ref="O39:P39"/>
    <mergeCell ref="C38:F38"/>
    <mergeCell ref="G38:I38"/>
    <mergeCell ref="J38:K38"/>
    <mergeCell ref="L38:N38"/>
    <mergeCell ref="C32:F32"/>
    <mergeCell ref="G32:H32"/>
    <mergeCell ref="I32:K32"/>
    <mergeCell ref="L32:N32"/>
    <mergeCell ref="O30:Q30"/>
    <mergeCell ref="O37:P37"/>
    <mergeCell ref="C33:F33"/>
    <mergeCell ref="G33:H33"/>
    <mergeCell ref="I33:K33"/>
    <mergeCell ref="C37:F37"/>
    <mergeCell ref="G37:I37"/>
    <mergeCell ref="J37:K37"/>
    <mergeCell ref="L37:N37"/>
    <mergeCell ref="I30:K30"/>
    <mergeCell ref="X33:Z33"/>
    <mergeCell ref="U30:W30"/>
    <mergeCell ref="X30:Z30"/>
    <mergeCell ref="U32:W32"/>
    <mergeCell ref="X32:Z32"/>
    <mergeCell ref="O32:Q32"/>
    <mergeCell ref="U33:W33"/>
    <mergeCell ref="R31:T31"/>
    <mergeCell ref="L33:N33"/>
    <mergeCell ref="O33:Q33"/>
    <mergeCell ref="R33:T33"/>
    <mergeCell ref="U31:W31"/>
    <mergeCell ref="R32:T32"/>
    <mergeCell ref="O31:Q31"/>
    <mergeCell ref="L30:N30"/>
    <mergeCell ref="X29:Z29"/>
    <mergeCell ref="D21:I21"/>
    <mergeCell ref="J21:K21"/>
    <mergeCell ref="O21:Q21"/>
    <mergeCell ref="R21:T21"/>
    <mergeCell ref="U21:W21"/>
    <mergeCell ref="C31:F31"/>
    <mergeCell ref="G31:H31"/>
    <mergeCell ref="I31:K31"/>
    <mergeCell ref="L31:N31"/>
    <mergeCell ref="X31:Z31"/>
    <mergeCell ref="O19:Q19"/>
    <mergeCell ref="R19:T19"/>
    <mergeCell ref="U19:W19"/>
    <mergeCell ref="R30:T30"/>
    <mergeCell ref="X19:Z19"/>
    <mergeCell ref="D20:I20"/>
    <mergeCell ref="J20:K20"/>
    <mergeCell ref="O20:Q20"/>
    <mergeCell ref="R20:T20"/>
    <mergeCell ref="U20:W20"/>
    <mergeCell ref="X20:Z20"/>
    <mergeCell ref="D19:I19"/>
    <mergeCell ref="J19:K19"/>
    <mergeCell ref="L19:N19"/>
    <mergeCell ref="X21:Z21"/>
    <mergeCell ref="C25:N25"/>
    <mergeCell ref="O25:S25"/>
    <mergeCell ref="I29:K29"/>
    <mergeCell ref="L29:N29"/>
    <mergeCell ref="O29:Q29"/>
    <mergeCell ref="R29:T29"/>
    <mergeCell ref="U29:W29"/>
    <mergeCell ref="C30:F30"/>
    <mergeCell ref="G30:H30"/>
    <mergeCell ref="X18:Z18"/>
    <mergeCell ref="D14:J14"/>
    <mergeCell ref="L14:P14"/>
    <mergeCell ref="O17:Q17"/>
    <mergeCell ref="R17:T17"/>
    <mergeCell ref="U17:W17"/>
    <mergeCell ref="X17:Z17"/>
    <mergeCell ref="U18:W18"/>
    <mergeCell ref="D18:I18"/>
    <mergeCell ref="J18:K18"/>
    <mergeCell ref="D9:E9"/>
    <mergeCell ref="F9:I9"/>
    <mergeCell ref="J9:K9"/>
    <mergeCell ref="D10:O10"/>
    <mergeCell ref="D7:G7"/>
    <mergeCell ref="H7:U7"/>
    <mergeCell ref="D8:G8"/>
    <mergeCell ref="H8:U8"/>
    <mergeCell ref="L18:N18"/>
    <mergeCell ref="O18:Q18"/>
    <mergeCell ref="D13:H13"/>
    <mergeCell ref="J13:T13"/>
    <mergeCell ref="R18:T18"/>
    <mergeCell ref="P10:S10"/>
    <mergeCell ref="D11:O11"/>
    <mergeCell ref="P11:T11"/>
    <mergeCell ref="D12:H12"/>
    <mergeCell ref="J12:N12"/>
  </mergeCells>
  <phoneticPr fontId="0" type="noConversion"/>
  <dataValidations count="7">
    <dataValidation type="decimal" operator="lessThanOrEqual" allowBlank="1" showInputMessage="1" showErrorMessage="1" errorTitle="ГРЕШКА" error="ВИЖ_x000a_ЕЛ.ЕН. ПЛОЩАДКА" promptTitle="Е сн  на централата (ТЕЦ)" prompt="Равно или по-малко от ЕЛ.ЕН. ПЛОЩАДКА" sqref="E88:K88">
      <formula1>N82</formula1>
      <formula2>0</formula2>
    </dataValidation>
    <dataValidation type="whole" allowBlank="1" showInputMessage="1" showErrorMessage="1" errorTitle="1 или 2" error="Извън посочените стойности." promptTitle="Тип инсталация" prompt="1 ДВГ_x000a_2 ГТ" sqref="T10">
      <formula1>1</formula1>
      <formula2>2</formula2>
    </dataValidation>
    <dataValidation type="decimal" allowBlank="1" showInputMessage="1" showErrorMessage="1" errorTitle="ВНИМАНИЕ" error="ГРЕШНО определена КЛИМАТИЧНА ЗАНА" promptTitle="ЗА СТРАНАТА (РАЙОНА)" prompt="Съгласно ПРИЛОЖЕНИЕ № 3 към Наредба № РД-16-267 от 19 март 2008 г." sqref="P11:T11 O25:S25">
      <formula1>0</formula1>
      <formula2>25</formula2>
    </dataValidation>
    <dataValidation type="whole" allowBlank="1" showInputMessage="1" showErrorMessage="1" errorTitle="1 или 2" error="Извън посочените стойности." promptTitle="Тип гориво" prompt="1 Газообразно_x000a_2 Течно" sqref="I12">
      <formula1>1</formula1>
      <formula2>2</formula2>
    </dataValidation>
    <dataValidation type="whole" allowBlank="1" showInputMessage="1" showErrorMessage="1" errorTitle="От 1 до 4" error="Извън посочените стойности." promptTitle="Вид гориво" prompt="1, 2, 3 или 4" sqref="I13">
      <formula1>1</formula1>
      <formula2>4</formula2>
    </dataValidation>
    <dataValidation type="whole" allowBlank="1" showInputMessage="1" showErrorMessage="1" errorTitle="От 1 до 5" error="Извън посочените стойности." promptTitle="Напрежение на свързване" prompt="с електроенергиината система_x000a_1 -      &gt; 200 kV_x000a_2 - 101 - 200 kV_x000a_3 -   51 - 100 kV_x000a_4 -  0,4 -  50 kV_x000a_5 -      &lt; 0,4 kV" sqref="K14">
      <formula1>1</formula1>
      <formula2>5</formula2>
    </dataValidation>
    <dataValidation type="date" allowBlank="1" showInputMessage="1" showErrorMessage="1" errorTitle="ГОДИНИ" error="1996 - 2006" promptTitle="Времеви диапазон" prompt="1996 г. и по-рано_x000a_1997 г._x000a_......_x000a_2005 г._x000a_2006 г. до 2011 г." sqref="O18 R18 U18 X18">
      <formula1>1996</formula1>
      <formula2>2006</formula2>
    </dataValidation>
  </dataValidations>
  <printOptions horizontalCentered="1"/>
  <pageMargins left="0.70866141732283472" right="0.11811023622047245" top="0.94488188976377963" bottom="0.55118110236220474" header="0.31496062992125984" footer="0.11811023622047245"/>
  <pageSetup paperSize="9" orientation="portrait" blackAndWhite="1" r:id="rId1"/>
  <headerFooter>
    <oddFooter xml:space="preserve">&amp;L&amp;F&amp;C&amp;A&amp;R&amp;P(&amp;N)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149"/>
  <sheetViews>
    <sheetView showZeros="0" topLeftCell="A22" workbookViewId="0"/>
  </sheetViews>
  <sheetFormatPr defaultColWidth="0" defaultRowHeight="15" customHeight="1" zeroHeight="1"/>
  <cols>
    <col min="1" max="28" width="3.83203125" style="15" customWidth="1"/>
    <col min="29" max="16384" width="0" style="15" hidden="1"/>
  </cols>
  <sheetData>
    <row r="1" spans="1:27">
      <c r="A1" s="12" t="s">
        <v>151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3"/>
      <c r="X1" s="13"/>
      <c r="Y1" s="13"/>
      <c r="Z1" s="13"/>
      <c r="AA1" s="13"/>
    </row>
    <row r="2" spans="1:27">
      <c r="A2" s="12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3"/>
      <c r="X2" s="13"/>
      <c r="Y2" s="13"/>
      <c r="Z2" s="13"/>
      <c r="AA2" s="13"/>
    </row>
    <row r="3" spans="1:27">
      <c r="A3" s="210" t="s">
        <v>120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1" t="s">
        <v>152</v>
      </c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3"/>
    </row>
    <row r="4" spans="1:27">
      <c r="A4" s="220" t="s">
        <v>135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14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6"/>
    </row>
    <row r="5" spans="1:27">
      <c r="A5" s="221" t="s">
        <v>134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14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6"/>
    </row>
    <row r="6" spans="1:27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14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6"/>
    </row>
    <row r="7" spans="1:27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14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6"/>
    </row>
    <row r="8" spans="1:27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17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9"/>
    </row>
    <row r="9" spans="1:2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222" t="s">
        <v>31</v>
      </c>
      <c r="B11" s="222"/>
      <c r="C11" s="222"/>
      <c r="D11" s="222"/>
      <c r="E11" s="223" t="s">
        <v>5</v>
      </c>
      <c r="F11" s="223"/>
      <c r="G11" s="224" t="s">
        <v>4</v>
      </c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6"/>
    </row>
    <row r="12" spans="1:27" ht="15.75">
      <c r="A12" s="229" t="s">
        <v>153</v>
      </c>
      <c r="B12" s="229"/>
      <c r="C12" s="229"/>
      <c r="D12" s="229"/>
      <c r="E12" s="230" t="s">
        <v>15</v>
      </c>
      <c r="F12" s="230"/>
      <c r="G12" s="228" t="s">
        <v>154</v>
      </c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</row>
    <row r="13" spans="1:27" ht="16.5">
      <c r="A13" s="227" t="s">
        <v>16</v>
      </c>
      <c r="B13" s="227"/>
      <c r="C13" s="227"/>
      <c r="D13" s="227"/>
      <c r="E13" s="223" t="s">
        <v>155</v>
      </c>
      <c r="F13" s="223"/>
      <c r="G13" s="228" t="s">
        <v>156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</row>
    <row r="14" spans="1:27">
      <c r="A14" s="227" t="s">
        <v>20</v>
      </c>
      <c r="B14" s="227"/>
      <c r="C14" s="227"/>
      <c r="D14" s="227"/>
      <c r="E14" s="223" t="s">
        <v>21</v>
      </c>
      <c r="F14" s="223"/>
      <c r="G14" s="228" t="s">
        <v>157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</row>
    <row r="15" spans="1:27">
      <c r="A15" s="227" t="s">
        <v>25</v>
      </c>
      <c r="B15" s="227"/>
      <c r="C15" s="227"/>
      <c r="D15" s="227"/>
      <c r="E15" s="223" t="s">
        <v>21</v>
      </c>
      <c r="F15" s="223"/>
      <c r="G15" s="228" t="s">
        <v>158</v>
      </c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</row>
    <row r="16" spans="1:27">
      <c r="A16" s="227" t="s">
        <v>27</v>
      </c>
      <c r="B16" s="227"/>
      <c r="C16" s="227"/>
      <c r="D16" s="227"/>
      <c r="E16" s="223" t="s">
        <v>21</v>
      </c>
      <c r="F16" s="223"/>
      <c r="G16" s="228" t="s">
        <v>159</v>
      </c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</row>
    <row r="17" spans="1:27">
      <c r="A17" s="16"/>
      <c r="B17" s="17"/>
      <c r="C17" s="17"/>
      <c r="D17" s="17"/>
      <c r="E17" s="18"/>
      <c r="F17" s="18"/>
      <c r="G17" s="18"/>
      <c r="H17" s="18"/>
      <c r="I17" s="18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>
      <c r="A18" s="227" t="s">
        <v>18</v>
      </c>
      <c r="B18" s="227"/>
      <c r="C18" s="227"/>
      <c r="D18" s="227"/>
      <c r="E18" s="231" t="s">
        <v>160</v>
      </c>
      <c r="F18" s="231"/>
      <c r="G18" s="228" t="s">
        <v>161</v>
      </c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</row>
    <row r="19" spans="1:27">
      <c r="A19" s="227" t="s">
        <v>22</v>
      </c>
      <c r="B19" s="227"/>
      <c r="C19" s="227"/>
      <c r="D19" s="227"/>
      <c r="E19" s="222" t="s">
        <v>24</v>
      </c>
      <c r="F19" s="222"/>
      <c r="G19" s="228" t="s">
        <v>162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</row>
    <row r="20" spans="1:27">
      <c r="A20" s="227" t="s">
        <v>26</v>
      </c>
      <c r="B20" s="227"/>
      <c r="C20" s="227"/>
      <c r="D20" s="227"/>
      <c r="E20" s="222" t="s">
        <v>24</v>
      </c>
      <c r="F20" s="222"/>
      <c r="G20" s="228" t="s">
        <v>163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</row>
    <row r="21" spans="1:27">
      <c r="A21" s="227" t="s">
        <v>28</v>
      </c>
      <c r="B21" s="227"/>
      <c r="C21" s="227"/>
      <c r="D21" s="227"/>
      <c r="E21" s="222" t="s">
        <v>24</v>
      </c>
      <c r="F21" s="222"/>
      <c r="G21" s="228" t="s">
        <v>164</v>
      </c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</row>
    <row r="22" spans="1:27">
      <c r="A22" s="19"/>
      <c r="B22" s="19"/>
      <c r="C22" s="19"/>
      <c r="D22" s="19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>
      <c r="A23" s="227" t="s">
        <v>165</v>
      </c>
      <c r="B23" s="227"/>
      <c r="C23" s="227"/>
      <c r="D23" s="227"/>
      <c r="E23" s="223" t="s">
        <v>15</v>
      </c>
      <c r="F23" s="223"/>
      <c r="G23" s="228" t="s">
        <v>166</v>
      </c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</row>
    <row r="24" spans="1:27" ht="16.5">
      <c r="A24" s="227" t="s">
        <v>16</v>
      </c>
      <c r="B24" s="227"/>
      <c r="C24" s="227"/>
      <c r="D24" s="227"/>
      <c r="E24" s="223" t="s">
        <v>167</v>
      </c>
      <c r="F24" s="223"/>
      <c r="G24" s="228" t="s">
        <v>156</v>
      </c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</row>
    <row r="25" spans="1:27">
      <c r="A25" s="227" t="s">
        <v>20</v>
      </c>
      <c r="B25" s="227"/>
      <c r="C25" s="227"/>
      <c r="D25" s="227"/>
      <c r="E25" s="223" t="s">
        <v>21</v>
      </c>
      <c r="F25" s="223"/>
      <c r="G25" s="228" t="s">
        <v>157</v>
      </c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</row>
    <row r="26" spans="1:27">
      <c r="A26" s="227" t="s">
        <v>25</v>
      </c>
      <c r="B26" s="227"/>
      <c r="C26" s="227"/>
      <c r="D26" s="227"/>
      <c r="E26" s="223" t="s">
        <v>21</v>
      </c>
      <c r="F26" s="223"/>
      <c r="G26" s="228" t="s">
        <v>158</v>
      </c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</row>
    <row r="27" spans="1:27">
      <c r="A27" s="227" t="s">
        <v>27</v>
      </c>
      <c r="B27" s="227"/>
      <c r="C27" s="227"/>
      <c r="D27" s="227"/>
      <c r="E27" s="223" t="s">
        <v>21</v>
      </c>
      <c r="F27" s="223"/>
      <c r="G27" s="228" t="s">
        <v>159</v>
      </c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</row>
    <row r="28" spans="1:27">
      <c r="A28" s="19"/>
      <c r="B28" s="19"/>
      <c r="C28" s="19"/>
      <c r="D28" s="19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>
      <c r="A29" s="227" t="s">
        <v>168</v>
      </c>
      <c r="B29" s="227"/>
      <c r="C29" s="227"/>
      <c r="D29" s="227"/>
      <c r="E29" s="223" t="s">
        <v>15</v>
      </c>
      <c r="F29" s="223"/>
      <c r="G29" s="228" t="s">
        <v>169</v>
      </c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</row>
    <row r="30" spans="1:27" ht="16.5">
      <c r="A30" s="227" t="s">
        <v>16</v>
      </c>
      <c r="B30" s="227"/>
      <c r="C30" s="227"/>
      <c r="D30" s="227"/>
      <c r="E30" s="223" t="s">
        <v>155</v>
      </c>
      <c r="F30" s="223"/>
      <c r="G30" s="228" t="s">
        <v>156</v>
      </c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</row>
    <row r="31" spans="1:27">
      <c r="A31" s="227" t="s">
        <v>20</v>
      </c>
      <c r="B31" s="227"/>
      <c r="C31" s="227"/>
      <c r="D31" s="227"/>
      <c r="E31" s="223" t="s">
        <v>21</v>
      </c>
      <c r="F31" s="223"/>
      <c r="G31" s="228" t="s">
        <v>157</v>
      </c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</row>
    <row r="32" spans="1:27">
      <c r="A32" s="227" t="s">
        <v>25</v>
      </c>
      <c r="B32" s="227"/>
      <c r="C32" s="227"/>
      <c r="D32" s="227"/>
      <c r="E32" s="223" t="s">
        <v>21</v>
      </c>
      <c r="F32" s="223"/>
      <c r="G32" s="228" t="s">
        <v>158</v>
      </c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</row>
    <row r="33" spans="1:27">
      <c r="A33" s="227" t="s">
        <v>27</v>
      </c>
      <c r="B33" s="227"/>
      <c r="C33" s="227"/>
      <c r="D33" s="227"/>
      <c r="E33" s="223" t="s">
        <v>21</v>
      </c>
      <c r="F33" s="223"/>
      <c r="G33" s="228" t="s">
        <v>159</v>
      </c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</row>
    <row r="34" spans="1:27">
      <c r="A34" s="19"/>
      <c r="B34" s="19"/>
      <c r="C34" s="19"/>
      <c r="D34" s="1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>
      <c r="A35" s="227" t="s">
        <v>170</v>
      </c>
      <c r="B35" s="227"/>
      <c r="C35" s="227"/>
      <c r="D35" s="227"/>
      <c r="E35" s="223" t="s">
        <v>15</v>
      </c>
      <c r="F35" s="223"/>
      <c r="G35" s="228" t="s">
        <v>171</v>
      </c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</row>
    <row r="36" spans="1:27" ht="16.5">
      <c r="A36" s="227" t="s">
        <v>16</v>
      </c>
      <c r="B36" s="227"/>
      <c r="C36" s="227"/>
      <c r="D36" s="227"/>
      <c r="E36" s="223" t="s">
        <v>155</v>
      </c>
      <c r="F36" s="223"/>
      <c r="G36" s="228" t="s">
        <v>156</v>
      </c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</row>
    <row r="37" spans="1:27">
      <c r="A37" s="227" t="s">
        <v>20</v>
      </c>
      <c r="B37" s="227"/>
      <c r="C37" s="227"/>
      <c r="D37" s="227"/>
      <c r="E37" s="223" t="s">
        <v>21</v>
      </c>
      <c r="F37" s="223"/>
      <c r="G37" s="228" t="s">
        <v>157</v>
      </c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</row>
    <row r="38" spans="1:27">
      <c r="A38" s="227" t="s">
        <v>25</v>
      </c>
      <c r="B38" s="227"/>
      <c r="C38" s="227"/>
      <c r="D38" s="227"/>
      <c r="E38" s="223" t="s">
        <v>21</v>
      </c>
      <c r="F38" s="223"/>
      <c r="G38" s="228" t="s">
        <v>158</v>
      </c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</row>
    <row r="39" spans="1:27">
      <c r="A39" s="227" t="s">
        <v>27</v>
      </c>
      <c r="B39" s="227"/>
      <c r="C39" s="227"/>
      <c r="D39" s="227"/>
      <c r="E39" s="223" t="s">
        <v>21</v>
      </c>
      <c r="F39" s="223"/>
      <c r="G39" s="228" t="s">
        <v>159</v>
      </c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</row>
    <row r="40" spans="1:27">
      <c r="A40" s="19"/>
      <c r="B40" s="19"/>
      <c r="C40" s="19"/>
      <c r="D40" s="19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>
      <c r="A41" s="227" t="s">
        <v>172</v>
      </c>
      <c r="B41" s="227"/>
      <c r="C41" s="227"/>
      <c r="D41" s="227"/>
      <c r="E41" s="223" t="s">
        <v>15</v>
      </c>
      <c r="F41" s="223"/>
      <c r="G41" s="228" t="s">
        <v>173</v>
      </c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</row>
    <row r="42" spans="1:27" ht="16.5">
      <c r="A42" s="227" t="s">
        <v>16</v>
      </c>
      <c r="B42" s="227"/>
      <c r="C42" s="227"/>
      <c r="D42" s="227"/>
      <c r="E42" s="223" t="s">
        <v>155</v>
      </c>
      <c r="F42" s="223"/>
      <c r="G42" s="228" t="s">
        <v>156</v>
      </c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</row>
    <row r="43" spans="1:27">
      <c r="A43" s="227" t="s">
        <v>20</v>
      </c>
      <c r="B43" s="227"/>
      <c r="C43" s="227"/>
      <c r="D43" s="227"/>
      <c r="E43" s="223" t="s">
        <v>21</v>
      </c>
      <c r="F43" s="223"/>
      <c r="G43" s="228" t="s">
        <v>157</v>
      </c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</row>
    <row r="44" spans="1:27">
      <c r="A44" s="227" t="s">
        <v>25</v>
      </c>
      <c r="B44" s="227"/>
      <c r="C44" s="227"/>
      <c r="D44" s="227"/>
      <c r="E44" s="223" t="s">
        <v>21</v>
      </c>
      <c r="F44" s="223"/>
      <c r="G44" s="228" t="s">
        <v>158</v>
      </c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</row>
    <row r="45" spans="1:27">
      <c r="A45" s="227" t="s">
        <v>27</v>
      </c>
      <c r="B45" s="227"/>
      <c r="C45" s="227"/>
      <c r="D45" s="227"/>
      <c r="E45" s="223" t="s">
        <v>21</v>
      </c>
      <c r="F45" s="223"/>
      <c r="G45" s="228" t="s">
        <v>159</v>
      </c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</row>
    <row r="46" spans="1:27">
      <c r="A46" s="19"/>
      <c r="B46" s="19"/>
      <c r="C46" s="19"/>
      <c r="D46" s="19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>
      <c r="A47" s="232" t="s">
        <v>174</v>
      </c>
      <c r="B47" s="232"/>
      <c r="C47" s="232"/>
      <c r="D47" s="232"/>
      <c r="E47" s="223" t="s">
        <v>15</v>
      </c>
      <c r="F47" s="223"/>
      <c r="G47" s="228" t="s">
        <v>175</v>
      </c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</row>
    <row r="48" spans="1:27" ht="16.5">
      <c r="A48" s="227" t="s">
        <v>16</v>
      </c>
      <c r="B48" s="227"/>
      <c r="C48" s="227"/>
      <c r="D48" s="227"/>
      <c r="E48" s="223" t="s">
        <v>155</v>
      </c>
      <c r="F48" s="223"/>
      <c r="G48" s="228" t="s">
        <v>176</v>
      </c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</row>
    <row r="49" spans="1:27">
      <c r="A49" s="232" t="s">
        <v>177</v>
      </c>
      <c r="B49" s="232"/>
      <c r="C49" s="232"/>
      <c r="D49" s="232"/>
      <c r="E49" s="223" t="s">
        <v>15</v>
      </c>
      <c r="F49" s="223"/>
      <c r="G49" s="228" t="s">
        <v>178</v>
      </c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</row>
    <row r="50" spans="1:27" ht="16.5">
      <c r="A50" s="233" t="s">
        <v>179</v>
      </c>
      <c r="B50" s="233"/>
      <c r="C50" s="233"/>
      <c r="D50" s="233"/>
      <c r="E50" s="223" t="s">
        <v>155</v>
      </c>
      <c r="F50" s="223"/>
      <c r="G50" s="228" t="s">
        <v>180</v>
      </c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</row>
    <row r="51" spans="1:27">
      <c r="A51" s="19"/>
      <c r="B51" s="19"/>
      <c r="C51" s="19"/>
      <c r="D51" s="19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>
      <c r="A52" s="232" t="s">
        <v>181</v>
      </c>
      <c r="B52" s="232"/>
      <c r="C52" s="232"/>
      <c r="D52" s="232"/>
      <c r="E52" s="223" t="s">
        <v>15</v>
      </c>
      <c r="F52" s="223"/>
      <c r="G52" s="228" t="s">
        <v>182</v>
      </c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</row>
    <row r="53" spans="1:27" ht="16.5">
      <c r="A53" s="227" t="s">
        <v>16</v>
      </c>
      <c r="B53" s="227"/>
      <c r="C53" s="227"/>
      <c r="D53" s="227"/>
      <c r="E53" s="223" t="s">
        <v>155</v>
      </c>
      <c r="F53" s="223"/>
      <c r="G53" s="228" t="s">
        <v>183</v>
      </c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</row>
    <row r="54" spans="1:27">
      <c r="A54" s="232" t="s">
        <v>177</v>
      </c>
      <c r="B54" s="232"/>
      <c r="C54" s="232"/>
      <c r="D54" s="232"/>
      <c r="E54" s="223" t="s">
        <v>15</v>
      </c>
      <c r="F54" s="223"/>
      <c r="G54" s="228" t="s">
        <v>184</v>
      </c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</row>
    <row r="55" spans="1:27" ht="16.5">
      <c r="A55" s="233" t="s">
        <v>179</v>
      </c>
      <c r="B55" s="233"/>
      <c r="C55" s="233"/>
      <c r="D55" s="233"/>
      <c r="E55" s="223" t="s">
        <v>155</v>
      </c>
      <c r="F55" s="223"/>
      <c r="G55" s="228" t="s">
        <v>185</v>
      </c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</row>
    <row r="56" spans="1:27">
      <c r="A56" s="19"/>
      <c r="B56" s="19"/>
      <c r="C56" s="19"/>
      <c r="D56" s="19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>
      <c r="A57" s="20" t="s">
        <v>30</v>
      </c>
      <c r="B57" s="234" t="s">
        <v>31</v>
      </c>
      <c r="C57" s="234"/>
      <c r="D57" s="234"/>
      <c r="E57" s="234"/>
      <c r="F57" s="234"/>
      <c r="G57" s="234"/>
      <c r="H57" s="234" t="s">
        <v>5</v>
      </c>
      <c r="I57" s="235"/>
      <c r="J57" s="236" t="s">
        <v>186</v>
      </c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</row>
    <row r="58" spans="1:27">
      <c r="A58" s="21">
        <v>1</v>
      </c>
      <c r="B58" s="237" t="s">
        <v>33</v>
      </c>
      <c r="C58" s="237"/>
      <c r="D58" s="237"/>
      <c r="E58" s="237"/>
      <c r="F58" s="237"/>
      <c r="G58" s="237"/>
      <c r="H58" s="238" t="s">
        <v>34</v>
      </c>
      <c r="I58" s="238"/>
      <c r="J58" s="236" t="s">
        <v>187</v>
      </c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</row>
    <row r="59" spans="1:27" ht="15.75">
      <c r="A59" s="21">
        <v>2</v>
      </c>
      <c r="B59" s="239" t="s">
        <v>16</v>
      </c>
      <c r="C59" s="239"/>
      <c r="D59" s="239"/>
      <c r="E59" s="239"/>
      <c r="F59" s="239"/>
      <c r="G59" s="239"/>
      <c r="H59" s="240" t="s">
        <v>155</v>
      </c>
      <c r="I59" s="240"/>
      <c r="J59" s="236" t="s">
        <v>188</v>
      </c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</row>
    <row r="60" spans="1:27">
      <c r="A60" s="21">
        <v>3</v>
      </c>
      <c r="B60" s="239" t="s">
        <v>20</v>
      </c>
      <c r="C60" s="239"/>
      <c r="D60" s="239"/>
      <c r="E60" s="239"/>
      <c r="F60" s="239"/>
      <c r="G60" s="239"/>
      <c r="H60" s="240" t="s">
        <v>21</v>
      </c>
      <c r="I60" s="240"/>
      <c r="J60" s="236" t="s">
        <v>189</v>
      </c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</row>
    <row r="61" spans="1:27">
      <c r="A61" s="21">
        <v>4</v>
      </c>
      <c r="B61" s="239" t="s">
        <v>25</v>
      </c>
      <c r="C61" s="239"/>
      <c r="D61" s="239"/>
      <c r="E61" s="239"/>
      <c r="F61" s="239"/>
      <c r="G61" s="239"/>
      <c r="H61" s="240" t="s">
        <v>21</v>
      </c>
      <c r="I61" s="240"/>
      <c r="J61" s="236" t="s">
        <v>190</v>
      </c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</row>
    <row r="62" spans="1:27" ht="15.75">
      <c r="A62" s="21">
        <v>5</v>
      </c>
      <c r="B62" s="241" t="s">
        <v>35</v>
      </c>
      <c r="C62" s="241"/>
      <c r="D62" s="241"/>
      <c r="E62" s="241"/>
      <c r="F62" s="241"/>
      <c r="G62" s="241"/>
      <c r="H62" s="238" t="s">
        <v>191</v>
      </c>
      <c r="I62" s="242"/>
      <c r="J62" s="236" t="s">
        <v>192</v>
      </c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</row>
    <row r="63" spans="1:27">
      <c r="A63" s="21">
        <v>6</v>
      </c>
      <c r="B63" s="241" t="s">
        <v>37</v>
      </c>
      <c r="C63" s="241"/>
      <c r="D63" s="241"/>
      <c r="E63" s="241"/>
      <c r="F63" s="241"/>
      <c r="G63" s="241"/>
      <c r="H63" s="238" t="s">
        <v>38</v>
      </c>
      <c r="I63" s="238"/>
      <c r="J63" s="236" t="s">
        <v>193</v>
      </c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</row>
    <row r="64" spans="1:27">
      <c r="A64" s="21">
        <v>7</v>
      </c>
      <c r="B64" s="241" t="s">
        <v>39</v>
      </c>
      <c r="C64" s="241"/>
      <c r="D64" s="241"/>
      <c r="E64" s="241"/>
      <c r="F64" s="241"/>
      <c r="G64" s="241"/>
      <c r="H64" s="238" t="s">
        <v>38</v>
      </c>
      <c r="I64" s="238"/>
      <c r="J64" s="236" t="s">
        <v>194</v>
      </c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</row>
    <row r="65" spans="1:27">
      <c r="A65" s="21">
        <v>8</v>
      </c>
      <c r="B65" s="241" t="s">
        <v>40</v>
      </c>
      <c r="C65" s="241"/>
      <c r="D65" s="241"/>
      <c r="E65" s="241"/>
      <c r="F65" s="241"/>
      <c r="G65" s="241"/>
      <c r="H65" s="238" t="s">
        <v>15</v>
      </c>
      <c r="I65" s="238"/>
      <c r="J65" s="236" t="s">
        <v>195</v>
      </c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</row>
    <row r="66" spans="1:27">
      <c r="A66" s="21">
        <v>9</v>
      </c>
      <c r="B66" s="241" t="s">
        <v>41</v>
      </c>
      <c r="C66" s="241"/>
      <c r="D66" s="241"/>
      <c r="E66" s="241"/>
      <c r="F66" s="241"/>
      <c r="G66" s="241"/>
      <c r="H66" s="238" t="s">
        <v>15</v>
      </c>
      <c r="I66" s="238"/>
      <c r="J66" s="236" t="s">
        <v>196</v>
      </c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</row>
    <row r="67" spans="1:27">
      <c r="A67" s="21">
        <v>10</v>
      </c>
      <c r="B67" s="241" t="s">
        <v>197</v>
      </c>
      <c r="C67" s="241"/>
      <c r="D67" s="241"/>
      <c r="E67" s="241"/>
      <c r="F67" s="241"/>
      <c r="G67" s="241"/>
      <c r="H67" s="238" t="s">
        <v>43</v>
      </c>
      <c r="I67" s="238"/>
      <c r="J67" s="236" t="s">
        <v>198</v>
      </c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</row>
    <row r="68" spans="1:27">
      <c r="A68" s="21">
        <v>11</v>
      </c>
      <c r="B68" s="243" t="s">
        <v>44</v>
      </c>
      <c r="C68" s="243"/>
      <c r="D68" s="243"/>
      <c r="E68" s="243"/>
      <c r="F68" s="243"/>
      <c r="G68" s="243"/>
      <c r="H68" s="238" t="s">
        <v>45</v>
      </c>
      <c r="I68" s="238"/>
      <c r="J68" s="236" t="s">
        <v>199</v>
      </c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</row>
    <row r="69" spans="1:27">
      <c r="A69" s="19"/>
      <c r="B69" s="19"/>
      <c r="C69" s="19"/>
      <c r="D69" s="19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>
      <c r="A70" s="20" t="s">
        <v>30</v>
      </c>
      <c r="B70" s="240" t="s">
        <v>31</v>
      </c>
      <c r="C70" s="240"/>
      <c r="D70" s="240"/>
      <c r="E70" s="240"/>
      <c r="F70" s="240"/>
      <c r="G70" s="240"/>
      <c r="H70" s="240" t="s">
        <v>5</v>
      </c>
      <c r="I70" s="240"/>
      <c r="J70" s="236" t="s">
        <v>200</v>
      </c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</row>
    <row r="71" spans="1:27">
      <c r="A71" s="22">
        <v>1</v>
      </c>
      <c r="B71" s="237" t="s">
        <v>47</v>
      </c>
      <c r="C71" s="237"/>
      <c r="D71" s="237"/>
      <c r="E71" s="237"/>
      <c r="F71" s="237"/>
      <c r="G71" s="237"/>
      <c r="H71" s="238" t="s">
        <v>34</v>
      </c>
      <c r="I71" s="238"/>
      <c r="J71" s="236" t="s">
        <v>187</v>
      </c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</row>
    <row r="72" spans="1:27" ht="15.75">
      <c r="A72" s="21">
        <v>2</v>
      </c>
      <c r="B72" s="239" t="s">
        <v>16</v>
      </c>
      <c r="C72" s="239"/>
      <c r="D72" s="239"/>
      <c r="E72" s="239"/>
      <c r="F72" s="239"/>
      <c r="G72" s="239"/>
      <c r="H72" s="240" t="s">
        <v>155</v>
      </c>
      <c r="I72" s="240"/>
      <c r="J72" s="236" t="s">
        <v>201</v>
      </c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</row>
    <row r="73" spans="1:27">
      <c r="A73" s="22">
        <v>3</v>
      </c>
      <c r="B73" s="239" t="s">
        <v>20</v>
      </c>
      <c r="C73" s="239"/>
      <c r="D73" s="239"/>
      <c r="E73" s="239"/>
      <c r="F73" s="239"/>
      <c r="G73" s="239"/>
      <c r="H73" s="240" t="s">
        <v>21</v>
      </c>
      <c r="I73" s="240"/>
      <c r="J73" s="236" t="s">
        <v>202</v>
      </c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</row>
    <row r="74" spans="1:27">
      <c r="A74" s="21">
        <v>4</v>
      </c>
      <c r="B74" s="239" t="s">
        <v>25</v>
      </c>
      <c r="C74" s="239"/>
      <c r="D74" s="239"/>
      <c r="E74" s="239"/>
      <c r="F74" s="239"/>
      <c r="G74" s="239"/>
      <c r="H74" s="240" t="s">
        <v>21</v>
      </c>
      <c r="I74" s="240"/>
      <c r="J74" s="236" t="s">
        <v>203</v>
      </c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</row>
    <row r="75" spans="1:27">
      <c r="A75" s="22">
        <v>5</v>
      </c>
      <c r="B75" s="244" t="s">
        <v>48</v>
      </c>
      <c r="C75" s="244"/>
      <c r="D75" s="244"/>
      <c r="E75" s="244"/>
      <c r="F75" s="244"/>
      <c r="G75" s="244"/>
      <c r="H75" s="238" t="s">
        <v>21</v>
      </c>
      <c r="I75" s="238"/>
      <c r="J75" s="236" t="s">
        <v>204</v>
      </c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</row>
    <row r="76" spans="1:27">
      <c r="A76" s="21">
        <v>6</v>
      </c>
      <c r="B76" s="241" t="s">
        <v>49</v>
      </c>
      <c r="C76" s="241"/>
      <c r="D76" s="241"/>
      <c r="E76" s="241"/>
      <c r="F76" s="241"/>
      <c r="G76" s="241"/>
      <c r="H76" s="238" t="s">
        <v>50</v>
      </c>
      <c r="I76" s="238"/>
      <c r="J76" s="236" t="s">
        <v>205</v>
      </c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</row>
    <row r="77" spans="1:27">
      <c r="A77" s="22">
        <v>7</v>
      </c>
      <c r="B77" s="241" t="s">
        <v>51</v>
      </c>
      <c r="C77" s="241"/>
      <c r="D77" s="241"/>
      <c r="E77" s="241"/>
      <c r="F77" s="241"/>
      <c r="G77" s="241"/>
      <c r="H77" s="238" t="s">
        <v>38</v>
      </c>
      <c r="I77" s="238"/>
      <c r="J77" s="236" t="s">
        <v>206</v>
      </c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</row>
    <row r="78" spans="1:27">
      <c r="A78" s="21">
        <v>8</v>
      </c>
      <c r="B78" s="241" t="s">
        <v>52</v>
      </c>
      <c r="C78" s="241"/>
      <c r="D78" s="241"/>
      <c r="E78" s="241"/>
      <c r="F78" s="241"/>
      <c r="G78" s="241"/>
      <c r="H78" s="238" t="s">
        <v>38</v>
      </c>
      <c r="I78" s="238"/>
      <c r="J78" s="236" t="s">
        <v>207</v>
      </c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</row>
    <row r="79" spans="1:27">
      <c r="A79" s="22">
        <v>9</v>
      </c>
      <c r="B79" s="241" t="s">
        <v>53</v>
      </c>
      <c r="C79" s="241"/>
      <c r="D79" s="241"/>
      <c r="E79" s="241"/>
      <c r="F79" s="241"/>
      <c r="G79" s="241"/>
      <c r="H79" s="238" t="s">
        <v>15</v>
      </c>
      <c r="I79" s="238"/>
      <c r="J79" s="236" t="s">
        <v>208</v>
      </c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</row>
    <row r="80" spans="1:27">
      <c r="A80" s="21">
        <v>10</v>
      </c>
      <c r="B80" s="241" t="s">
        <v>209</v>
      </c>
      <c r="C80" s="241"/>
      <c r="D80" s="241"/>
      <c r="E80" s="241"/>
      <c r="F80" s="241"/>
      <c r="G80" s="241"/>
      <c r="H80" s="238" t="s">
        <v>43</v>
      </c>
      <c r="I80" s="238"/>
      <c r="J80" s="236" t="s">
        <v>210</v>
      </c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</row>
    <row r="81" spans="1:27">
      <c r="A81" s="22">
        <v>11</v>
      </c>
      <c r="B81" s="243" t="s">
        <v>55</v>
      </c>
      <c r="C81" s="243"/>
      <c r="D81" s="243"/>
      <c r="E81" s="243"/>
      <c r="F81" s="243"/>
      <c r="G81" s="243"/>
      <c r="H81" s="238" t="s">
        <v>56</v>
      </c>
      <c r="I81" s="238"/>
      <c r="J81" s="236" t="s">
        <v>211</v>
      </c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</row>
    <row r="82" spans="1:27">
      <c r="A82" s="19"/>
      <c r="B82" s="19"/>
      <c r="C82" s="19"/>
      <c r="D82" s="19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>
      <c r="A83" s="20" t="s">
        <v>30</v>
      </c>
      <c r="B83" s="240" t="s">
        <v>31</v>
      </c>
      <c r="C83" s="240"/>
      <c r="D83" s="240"/>
      <c r="E83" s="240"/>
      <c r="F83" s="240"/>
      <c r="G83" s="245"/>
      <c r="H83" s="246" t="s">
        <v>5</v>
      </c>
      <c r="I83" s="246"/>
      <c r="J83" s="247" t="s">
        <v>212</v>
      </c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</row>
    <row r="84" spans="1:27">
      <c r="A84" s="21">
        <v>1</v>
      </c>
      <c r="B84" s="248" t="s">
        <v>58</v>
      </c>
      <c r="C84" s="248"/>
      <c r="D84" s="248"/>
      <c r="E84" s="248"/>
      <c r="F84" s="248"/>
      <c r="G84" s="249"/>
      <c r="H84" s="246"/>
      <c r="I84" s="246"/>
      <c r="J84" s="250" t="s">
        <v>213</v>
      </c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</row>
    <row r="85" spans="1:27">
      <c r="A85" s="21">
        <v>2</v>
      </c>
      <c r="B85" s="251" t="s">
        <v>60</v>
      </c>
      <c r="C85" s="251"/>
      <c r="D85" s="251"/>
      <c r="E85" s="251"/>
      <c r="F85" s="251"/>
      <c r="G85" s="252"/>
      <c r="H85" s="246" t="s">
        <v>45</v>
      </c>
      <c r="I85" s="246"/>
      <c r="J85" s="250" t="s">
        <v>214</v>
      </c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</row>
    <row r="86" spans="1:27">
      <c r="A86" s="21">
        <v>3</v>
      </c>
      <c r="B86" s="241" t="s">
        <v>215</v>
      </c>
      <c r="C86" s="241"/>
      <c r="D86" s="241"/>
      <c r="E86" s="241"/>
      <c r="F86" s="241"/>
      <c r="G86" s="253"/>
      <c r="H86" s="246" t="s">
        <v>43</v>
      </c>
      <c r="I86" s="246"/>
      <c r="J86" s="254" t="s">
        <v>366</v>
      </c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</row>
    <row r="87" spans="1:27">
      <c r="A87" s="21">
        <v>4</v>
      </c>
      <c r="B87" s="241" t="s">
        <v>216</v>
      </c>
      <c r="C87" s="241"/>
      <c r="D87" s="241"/>
      <c r="E87" s="241"/>
      <c r="F87" s="241"/>
      <c r="G87" s="253"/>
      <c r="H87" s="246" t="s">
        <v>43</v>
      </c>
      <c r="I87" s="246"/>
      <c r="J87" s="254" t="s">
        <v>367</v>
      </c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</row>
    <row r="88" spans="1:27">
      <c r="A88" s="21">
        <v>5</v>
      </c>
      <c r="B88" s="255" t="s">
        <v>33</v>
      </c>
      <c r="C88" s="255"/>
      <c r="D88" s="255"/>
      <c r="E88" s="255"/>
      <c r="F88" s="255"/>
      <c r="G88" s="256"/>
      <c r="H88" s="246" t="s">
        <v>34</v>
      </c>
      <c r="I88" s="246"/>
      <c r="J88" s="236" t="s">
        <v>217</v>
      </c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</row>
    <row r="89" spans="1:27" ht="15.75">
      <c r="A89" s="21">
        <v>6</v>
      </c>
      <c r="B89" s="241" t="s">
        <v>218</v>
      </c>
      <c r="C89" s="241"/>
      <c r="D89" s="241"/>
      <c r="E89" s="241">
        <v>0</v>
      </c>
      <c r="F89" s="241"/>
      <c r="G89" s="253"/>
      <c r="H89" s="246" t="s">
        <v>155</v>
      </c>
      <c r="I89" s="246"/>
      <c r="J89" s="236" t="s">
        <v>219</v>
      </c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</row>
    <row r="90" spans="1:27" ht="15.75">
      <c r="A90" s="21">
        <v>7</v>
      </c>
      <c r="B90" s="241" t="s">
        <v>220</v>
      </c>
      <c r="C90" s="241"/>
      <c r="D90" s="241"/>
      <c r="E90" s="241"/>
      <c r="F90" s="241"/>
      <c r="G90" s="253"/>
      <c r="H90" s="246" t="s">
        <v>155</v>
      </c>
      <c r="I90" s="246"/>
      <c r="J90" s="236" t="s">
        <v>221</v>
      </c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</row>
    <row r="91" spans="1:27" ht="15.75">
      <c r="A91" s="21">
        <v>8</v>
      </c>
      <c r="B91" s="251" t="s">
        <v>222</v>
      </c>
      <c r="C91" s="251"/>
      <c r="D91" s="251"/>
      <c r="E91" s="251"/>
      <c r="F91" s="251"/>
      <c r="G91" s="252"/>
      <c r="H91" s="246" t="s">
        <v>15</v>
      </c>
      <c r="I91" s="246"/>
      <c r="J91" s="250" t="s">
        <v>223</v>
      </c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</row>
    <row r="92" spans="1:27" ht="16.5">
      <c r="A92" s="21">
        <v>9</v>
      </c>
      <c r="B92" s="257" t="s">
        <v>224</v>
      </c>
      <c r="C92" s="257"/>
      <c r="D92" s="257"/>
      <c r="E92" s="257"/>
      <c r="F92" s="257"/>
      <c r="G92" s="258"/>
      <c r="H92" s="246" t="s">
        <v>15</v>
      </c>
      <c r="I92" s="246"/>
      <c r="J92" s="250" t="s">
        <v>225</v>
      </c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</row>
    <row r="93" spans="1:27">
      <c r="A93" s="21">
        <v>10</v>
      </c>
      <c r="B93" s="241" t="s">
        <v>365</v>
      </c>
      <c r="C93" s="241"/>
      <c r="D93" s="241"/>
      <c r="E93" s="241"/>
      <c r="F93" s="241"/>
      <c r="G93" s="253"/>
      <c r="H93" s="246" t="s">
        <v>43</v>
      </c>
      <c r="I93" s="246"/>
      <c r="J93" s="254" t="s">
        <v>364</v>
      </c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</row>
    <row r="94" spans="1:27">
      <c r="A94" s="21">
        <v>12</v>
      </c>
      <c r="B94" s="251" t="s">
        <v>67</v>
      </c>
      <c r="C94" s="251"/>
      <c r="D94" s="251"/>
      <c r="E94" s="251"/>
      <c r="F94" s="251"/>
      <c r="G94" s="252"/>
      <c r="H94" s="246" t="s">
        <v>45</v>
      </c>
      <c r="I94" s="246"/>
      <c r="J94" s="250" t="s">
        <v>226</v>
      </c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</row>
    <row r="95" spans="1:27"/>
    <row r="96" spans="1:27"/>
    <row r="97" spans="1:27"/>
    <row r="98" spans="1:27"/>
    <row r="99" spans="1:27"/>
    <row r="100" spans="1:27"/>
    <row r="101" spans="1:27"/>
    <row r="102" spans="1:27">
      <c r="A102" s="20" t="s">
        <v>30</v>
      </c>
      <c r="B102" s="240" t="s">
        <v>31</v>
      </c>
      <c r="C102" s="240"/>
      <c r="D102" s="240"/>
      <c r="E102" s="240"/>
      <c r="F102" s="240"/>
      <c r="G102" s="240"/>
      <c r="H102" s="240" t="s">
        <v>5</v>
      </c>
      <c r="I102" s="240"/>
      <c r="J102" s="247" t="s">
        <v>212</v>
      </c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</row>
    <row r="103" spans="1:27" ht="16.5">
      <c r="A103" s="21">
        <v>13</v>
      </c>
      <c r="B103" s="259" t="s">
        <v>227</v>
      </c>
      <c r="C103" s="259"/>
      <c r="D103" s="259"/>
      <c r="E103" s="259"/>
      <c r="F103" s="259"/>
      <c r="G103" s="259"/>
      <c r="H103" s="240" t="s">
        <v>15</v>
      </c>
      <c r="I103" s="245"/>
      <c r="J103" s="260" t="s">
        <v>228</v>
      </c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</row>
    <row r="104" spans="1:27">
      <c r="A104" s="21">
        <v>14</v>
      </c>
      <c r="B104" s="259" t="s">
        <v>229</v>
      </c>
      <c r="C104" s="259"/>
      <c r="D104" s="259"/>
      <c r="E104" s="259"/>
      <c r="F104" s="259"/>
      <c r="G104" s="259"/>
      <c r="H104" s="240" t="s">
        <v>15</v>
      </c>
      <c r="I104" s="240"/>
      <c r="J104" s="260" t="s">
        <v>230</v>
      </c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</row>
    <row r="105" spans="1:27">
      <c r="A105" s="21">
        <v>15</v>
      </c>
      <c r="B105" s="261" t="s">
        <v>231</v>
      </c>
      <c r="C105" s="261"/>
      <c r="D105" s="261"/>
      <c r="E105" s="261"/>
      <c r="F105" s="261"/>
      <c r="G105" s="261"/>
      <c r="H105" s="240" t="s">
        <v>15</v>
      </c>
      <c r="I105" s="240"/>
      <c r="J105" s="260" t="s">
        <v>232</v>
      </c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</row>
    <row r="106" spans="1:27">
      <c r="A106" s="21">
        <v>16</v>
      </c>
      <c r="B106" s="262" t="s">
        <v>233</v>
      </c>
      <c r="C106" s="262"/>
      <c r="D106" s="262"/>
      <c r="E106" s="262"/>
      <c r="F106" s="262"/>
      <c r="G106" s="262"/>
      <c r="H106" s="240" t="s">
        <v>15</v>
      </c>
      <c r="I106" s="240"/>
      <c r="J106" s="260" t="s">
        <v>234</v>
      </c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</row>
    <row r="107" spans="1:27">
      <c r="A107" s="21">
        <v>17</v>
      </c>
      <c r="B107" s="263" t="s">
        <v>235</v>
      </c>
      <c r="C107" s="263"/>
      <c r="D107" s="263"/>
      <c r="E107" s="263"/>
      <c r="F107" s="263"/>
      <c r="G107" s="263"/>
      <c r="H107" s="240" t="s">
        <v>15</v>
      </c>
      <c r="I107" s="240"/>
      <c r="J107" s="260" t="s">
        <v>236</v>
      </c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</row>
    <row r="108" spans="1:27">
      <c r="A108" s="21">
        <v>18</v>
      </c>
      <c r="B108" s="255" t="s">
        <v>237</v>
      </c>
      <c r="C108" s="255"/>
      <c r="D108" s="255"/>
      <c r="E108" s="255"/>
      <c r="F108" s="255"/>
      <c r="G108" s="255"/>
      <c r="H108" s="240" t="s">
        <v>43</v>
      </c>
      <c r="I108" s="240"/>
      <c r="J108" s="260" t="s">
        <v>252</v>
      </c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</row>
    <row r="109" spans="1:27">
      <c r="A109" s="21">
        <v>19</v>
      </c>
      <c r="B109" s="241" t="s">
        <v>238</v>
      </c>
      <c r="C109" s="241"/>
      <c r="D109" s="241"/>
      <c r="E109" s="241"/>
      <c r="F109" s="241"/>
      <c r="G109" s="241"/>
      <c r="H109" s="240" t="s">
        <v>43</v>
      </c>
      <c r="I109" s="240"/>
      <c r="J109" s="264" t="s">
        <v>363</v>
      </c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264"/>
      <c r="Z109" s="264"/>
      <c r="AA109" s="264"/>
    </row>
    <row r="110" spans="1:27">
      <c r="A110" s="21">
        <v>20</v>
      </c>
      <c r="B110" s="255" t="s">
        <v>239</v>
      </c>
      <c r="C110" s="255"/>
      <c r="D110" s="255"/>
      <c r="E110" s="255"/>
      <c r="F110" s="255"/>
      <c r="G110" s="255"/>
      <c r="H110" s="240" t="s">
        <v>59</v>
      </c>
      <c r="I110" s="240"/>
      <c r="J110" s="260" t="s">
        <v>359</v>
      </c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</row>
    <row r="111" spans="1:27">
      <c r="A111" s="21">
        <v>21</v>
      </c>
      <c r="B111" s="251" t="s">
        <v>127</v>
      </c>
      <c r="C111" s="251"/>
      <c r="D111" s="251"/>
      <c r="E111" s="251"/>
      <c r="F111" s="251"/>
      <c r="G111" s="251"/>
      <c r="H111" s="240" t="s">
        <v>15</v>
      </c>
      <c r="I111" s="240"/>
      <c r="J111" s="260" t="s">
        <v>240</v>
      </c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</row>
    <row r="112" spans="1:27">
      <c r="A112" s="21">
        <v>22</v>
      </c>
      <c r="B112" s="251" t="s">
        <v>128</v>
      </c>
      <c r="C112" s="251"/>
      <c r="D112" s="251"/>
      <c r="E112" s="251"/>
      <c r="F112" s="251"/>
      <c r="G112" s="251"/>
      <c r="H112" s="240" t="s">
        <v>15</v>
      </c>
      <c r="I112" s="240"/>
      <c r="J112" s="260" t="s">
        <v>241</v>
      </c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</row>
    <row r="113" spans="1:27">
      <c r="A113" s="21">
        <v>23</v>
      </c>
      <c r="B113" s="241" t="s">
        <v>129</v>
      </c>
      <c r="C113" s="241"/>
      <c r="D113" s="241"/>
      <c r="E113" s="241"/>
      <c r="F113" s="241"/>
      <c r="G113" s="241"/>
      <c r="H113" s="240" t="s">
        <v>15</v>
      </c>
      <c r="I113" s="240"/>
      <c r="J113" s="260" t="s">
        <v>242</v>
      </c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</row>
    <row r="114" spans="1:27">
      <c r="A114" s="21">
        <v>24</v>
      </c>
      <c r="B114" s="265" t="s">
        <v>243</v>
      </c>
      <c r="C114" s="265"/>
      <c r="D114" s="265"/>
      <c r="E114" s="265"/>
      <c r="F114" s="265"/>
      <c r="G114" s="265"/>
      <c r="H114" s="240" t="s">
        <v>15</v>
      </c>
      <c r="I114" s="240"/>
      <c r="J114" s="260" t="s">
        <v>244</v>
      </c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</row>
    <row r="115" spans="1:27"/>
    <row r="116" spans="1:27" ht="15.75">
      <c r="A116" s="21">
        <v>25</v>
      </c>
      <c r="B116" s="241" t="s">
        <v>245</v>
      </c>
      <c r="C116" s="241"/>
      <c r="D116" s="241"/>
      <c r="E116" s="241"/>
      <c r="F116" s="241"/>
      <c r="G116" s="241"/>
      <c r="H116" s="240" t="s">
        <v>43</v>
      </c>
      <c r="I116" s="240"/>
      <c r="J116" s="260" t="s">
        <v>246</v>
      </c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</row>
    <row r="117" spans="1:27" ht="15.75">
      <c r="A117" s="21">
        <v>26</v>
      </c>
      <c r="B117" s="241" t="s">
        <v>247</v>
      </c>
      <c r="C117" s="241"/>
      <c r="D117" s="241"/>
      <c r="E117" s="241"/>
      <c r="F117" s="241"/>
      <c r="G117" s="241"/>
      <c r="H117" s="240" t="s">
        <v>43</v>
      </c>
      <c r="I117" s="240"/>
      <c r="J117" s="260" t="s">
        <v>248</v>
      </c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</row>
    <row r="118" spans="1:27">
      <c r="A118" s="21">
        <v>27</v>
      </c>
      <c r="B118" s="241" t="s">
        <v>249</v>
      </c>
      <c r="C118" s="241"/>
      <c r="D118" s="241"/>
      <c r="E118" s="241"/>
      <c r="F118" s="241"/>
      <c r="G118" s="241"/>
      <c r="H118" s="240" t="s">
        <v>43</v>
      </c>
      <c r="I118" s="240"/>
      <c r="J118" s="266" t="s">
        <v>361</v>
      </c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</row>
    <row r="119" spans="1:27">
      <c r="A119" s="21">
        <v>28</v>
      </c>
      <c r="B119" s="241" t="s">
        <v>250</v>
      </c>
      <c r="C119" s="241"/>
      <c r="D119" s="241"/>
      <c r="E119" s="241"/>
      <c r="F119" s="241"/>
      <c r="G119" s="241"/>
      <c r="H119" s="240" t="s">
        <v>43</v>
      </c>
      <c r="I119" s="240"/>
      <c r="J119" s="266" t="s">
        <v>362</v>
      </c>
      <c r="K119" s="266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  <c r="Z119" s="266"/>
      <c r="AA119" s="266"/>
    </row>
    <row r="120" spans="1:27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>
      <c r="A121" s="10"/>
      <c r="B121" s="241" t="s">
        <v>139</v>
      </c>
      <c r="C121" s="241"/>
      <c r="D121" s="241"/>
      <c r="E121" s="241"/>
      <c r="F121" s="241"/>
      <c r="G121" s="253"/>
      <c r="H121" s="246" t="s">
        <v>43</v>
      </c>
      <c r="I121" s="246"/>
      <c r="J121" s="260" t="s">
        <v>251</v>
      </c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</row>
    <row r="122" spans="1:27">
      <c r="A122" s="10"/>
      <c r="B122" s="255" t="s">
        <v>237</v>
      </c>
      <c r="C122" s="255"/>
      <c r="D122" s="255"/>
      <c r="E122" s="255"/>
      <c r="F122" s="255"/>
      <c r="G122" s="256"/>
      <c r="H122" s="246" t="s">
        <v>43</v>
      </c>
      <c r="I122" s="246"/>
      <c r="J122" s="260" t="s">
        <v>252</v>
      </c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</row>
    <row r="123" spans="1:27">
      <c r="A123" s="10"/>
      <c r="B123" s="241" t="s">
        <v>253</v>
      </c>
      <c r="C123" s="241"/>
      <c r="D123" s="241"/>
      <c r="E123" s="241"/>
      <c r="F123" s="241"/>
      <c r="G123" s="253"/>
      <c r="H123" s="246" t="s">
        <v>43</v>
      </c>
      <c r="I123" s="246"/>
      <c r="J123" s="264" t="s">
        <v>360</v>
      </c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</row>
    <row r="124" spans="1:27">
      <c r="A124" s="10"/>
      <c r="B124" s="255" t="s">
        <v>145</v>
      </c>
      <c r="C124" s="255"/>
      <c r="D124" s="255"/>
      <c r="E124" s="255"/>
      <c r="F124" s="255"/>
      <c r="G124" s="256"/>
      <c r="H124" s="246" t="s">
        <v>43</v>
      </c>
      <c r="I124" s="246"/>
      <c r="J124" s="260" t="s">
        <v>254</v>
      </c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</row>
    <row r="125" spans="1:27">
      <c r="A125" s="10"/>
      <c r="B125" s="255" t="s">
        <v>147</v>
      </c>
      <c r="C125" s="255"/>
      <c r="D125" s="255"/>
      <c r="E125" s="255"/>
      <c r="F125" s="255"/>
      <c r="G125" s="256"/>
      <c r="H125" s="246" t="s">
        <v>43</v>
      </c>
      <c r="I125" s="246"/>
      <c r="J125" s="260" t="s">
        <v>255</v>
      </c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</row>
    <row r="126" spans="1:27"/>
    <row r="127" spans="1:27"/>
    <row r="128" spans="1:27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</sheetData>
  <sheetProtection password="CE94" sheet="1" objects="1" scenarios="1"/>
  <mergeCells count="292">
    <mergeCell ref="B122:G122"/>
    <mergeCell ref="H122:I122"/>
    <mergeCell ref="J122:AA122"/>
    <mergeCell ref="B125:G125"/>
    <mergeCell ref="H125:I125"/>
    <mergeCell ref="J125:AA125"/>
    <mergeCell ref="B123:G123"/>
    <mergeCell ref="H123:I123"/>
    <mergeCell ref="J123:AA123"/>
    <mergeCell ref="B124:G124"/>
    <mergeCell ref="H124:I124"/>
    <mergeCell ref="J124:AA124"/>
    <mergeCell ref="B118:G118"/>
    <mergeCell ref="H118:I118"/>
    <mergeCell ref="J118:AA118"/>
    <mergeCell ref="B119:G119"/>
    <mergeCell ref="H119:I119"/>
    <mergeCell ref="J119:AA119"/>
    <mergeCell ref="B121:G121"/>
    <mergeCell ref="H121:I121"/>
    <mergeCell ref="J121:AA121"/>
    <mergeCell ref="B114:G114"/>
    <mergeCell ref="H114:I114"/>
    <mergeCell ref="J114:AA114"/>
    <mergeCell ref="B116:G116"/>
    <mergeCell ref="H116:I116"/>
    <mergeCell ref="J116:AA116"/>
    <mergeCell ref="B117:G117"/>
    <mergeCell ref="H117:I117"/>
    <mergeCell ref="J117:AA117"/>
    <mergeCell ref="B111:G111"/>
    <mergeCell ref="H111:I111"/>
    <mergeCell ref="J111:AA111"/>
    <mergeCell ref="B112:G112"/>
    <mergeCell ref="H112:I112"/>
    <mergeCell ref="J112:AA112"/>
    <mergeCell ref="B113:G113"/>
    <mergeCell ref="H113:I113"/>
    <mergeCell ref="J113:AA113"/>
    <mergeCell ref="B108:G108"/>
    <mergeCell ref="H108:I108"/>
    <mergeCell ref="J108:AA108"/>
    <mergeCell ref="B109:G109"/>
    <mergeCell ref="H109:I109"/>
    <mergeCell ref="J109:AA109"/>
    <mergeCell ref="B110:G110"/>
    <mergeCell ref="H110:I110"/>
    <mergeCell ref="J110:AA110"/>
    <mergeCell ref="B105:G105"/>
    <mergeCell ref="H105:I105"/>
    <mergeCell ref="J105:AA105"/>
    <mergeCell ref="B106:G106"/>
    <mergeCell ref="H106:I106"/>
    <mergeCell ref="J106:AA106"/>
    <mergeCell ref="B107:G107"/>
    <mergeCell ref="H107:I107"/>
    <mergeCell ref="J107:AA107"/>
    <mergeCell ref="B102:G102"/>
    <mergeCell ref="H102:I102"/>
    <mergeCell ref="J102:AA102"/>
    <mergeCell ref="B103:G103"/>
    <mergeCell ref="H103:I103"/>
    <mergeCell ref="J103:AA103"/>
    <mergeCell ref="B104:G104"/>
    <mergeCell ref="H104:I104"/>
    <mergeCell ref="J104:AA104"/>
    <mergeCell ref="B92:G92"/>
    <mergeCell ref="H92:I92"/>
    <mergeCell ref="J92:AA92"/>
    <mergeCell ref="B93:G93"/>
    <mergeCell ref="H93:I93"/>
    <mergeCell ref="J93:AA93"/>
    <mergeCell ref="B94:G94"/>
    <mergeCell ref="H94:I94"/>
    <mergeCell ref="J94:AA94"/>
    <mergeCell ref="B89:G89"/>
    <mergeCell ref="H89:I89"/>
    <mergeCell ref="J89:AA89"/>
    <mergeCell ref="B90:G90"/>
    <mergeCell ref="H90:I90"/>
    <mergeCell ref="J90:AA90"/>
    <mergeCell ref="B91:G91"/>
    <mergeCell ref="H91:I91"/>
    <mergeCell ref="J91:AA91"/>
    <mergeCell ref="B86:G86"/>
    <mergeCell ref="H86:I86"/>
    <mergeCell ref="J86:AA86"/>
    <mergeCell ref="B87:G87"/>
    <mergeCell ref="H87:I87"/>
    <mergeCell ref="J87:AA87"/>
    <mergeCell ref="B88:G88"/>
    <mergeCell ref="H88:I88"/>
    <mergeCell ref="J88:AA88"/>
    <mergeCell ref="B83:G83"/>
    <mergeCell ref="H83:I83"/>
    <mergeCell ref="J83:AA83"/>
    <mergeCell ref="B84:G84"/>
    <mergeCell ref="H84:I84"/>
    <mergeCell ref="J84:AA84"/>
    <mergeCell ref="B85:G85"/>
    <mergeCell ref="H85:I85"/>
    <mergeCell ref="J85:AA85"/>
    <mergeCell ref="B79:G79"/>
    <mergeCell ref="H79:I79"/>
    <mergeCell ref="J79:AA79"/>
    <mergeCell ref="B80:G80"/>
    <mergeCell ref="H80:I80"/>
    <mergeCell ref="J80:AA80"/>
    <mergeCell ref="B81:G81"/>
    <mergeCell ref="H81:I81"/>
    <mergeCell ref="J81:AA81"/>
    <mergeCell ref="B76:G76"/>
    <mergeCell ref="H76:I76"/>
    <mergeCell ref="J76:AA76"/>
    <mergeCell ref="B77:G77"/>
    <mergeCell ref="H77:I77"/>
    <mergeCell ref="J77:AA77"/>
    <mergeCell ref="B78:G78"/>
    <mergeCell ref="H78:I78"/>
    <mergeCell ref="J78:AA78"/>
    <mergeCell ref="B73:G73"/>
    <mergeCell ref="H73:I73"/>
    <mergeCell ref="J73:AA73"/>
    <mergeCell ref="B74:G74"/>
    <mergeCell ref="H74:I74"/>
    <mergeCell ref="J74:AA74"/>
    <mergeCell ref="B75:G75"/>
    <mergeCell ref="H75:I75"/>
    <mergeCell ref="J75:AA75"/>
    <mergeCell ref="B70:G70"/>
    <mergeCell ref="H70:I70"/>
    <mergeCell ref="J70:AA70"/>
    <mergeCell ref="B71:G71"/>
    <mergeCell ref="H71:I71"/>
    <mergeCell ref="J71:AA71"/>
    <mergeCell ref="B72:G72"/>
    <mergeCell ref="H72:I72"/>
    <mergeCell ref="J72:AA72"/>
    <mergeCell ref="B66:G66"/>
    <mergeCell ref="H66:I66"/>
    <mergeCell ref="J66:AA66"/>
    <mergeCell ref="B67:G67"/>
    <mergeCell ref="H67:I67"/>
    <mergeCell ref="J67:AA67"/>
    <mergeCell ref="B68:G68"/>
    <mergeCell ref="H68:I68"/>
    <mergeCell ref="J68:AA68"/>
    <mergeCell ref="B63:G63"/>
    <mergeCell ref="H63:I63"/>
    <mergeCell ref="J63:AA63"/>
    <mergeCell ref="B64:G64"/>
    <mergeCell ref="H64:I64"/>
    <mergeCell ref="J64:AA64"/>
    <mergeCell ref="B65:G65"/>
    <mergeCell ref="H65:I65"/>
    <mergeCell ref="J65:AA65"/>
    <mergeCell ref="B60:G60"/>
    <mergeCell ref="H60:I60"/>
    <mergeCell ref="J60:AA60"/>
    <mergeCell ref="B61:G61"/>
    <mergeCell ref="H61:I61"/>
    <mergeCell ref="J61:AA61"/>
    <mergeCell ref="B62:G62"/>
    <mergeCell ref="H62:I62"/>
    <mergeCell ref="J62:AA62"/>
    <mergeCell ref="B57:G57"/>
    <mergeCell ref="H57:I57"/>
    <mergeCell ref="J57:AA57"/>
    <mergeCell ref="B58:G58"/>
    <mergeCell ref="H58:I58"/>
    <mergeCell ref="J58:AA58"/>
    <mergeCell ref="B59:G59"/>
    <mergeCell ref="H59:I59"/>
    <mergeCell ref="J59:AA59"/>
    <mergeCell ref="A53:D53"/>
    <mergeCell ref="E53:F53"/>
    <mergeCell ref="G53:AA53"/>
    <mergeCell ref="A54:D54"/>
    <mergeCell ref="E54:F54"/>
    <mergeCell ref="G54:AA54"/>
    <mergeCell ref="A55:D55"/>
    <mergeCell ref="E55:F55"/>
    <mergeCell ref="G55:AA55"/>
    <mergeCell ref="A49:D49"/>
    <mergeCell ref="E49:F49"/>
    <mergeCell ref="G49:AA49"/>
    <mergeCell ref="A50:D50"/>
    <mergeCell ref="E50:F50"/>
    <mergeCell ref="G50:AA50"/>
    <mergeCell ref="A52:D52"/>
    <mergeCell ref="E52:F52"/>
    <mergeCell ref="G52:AA52"/>
    <mergeCell ref="A45:D45"/>
    <mergeCell ref="E45:F45"/>
    <mergeCell ref="G45:AA45"/>
    <mergeCell ref="A47:D47"/>
    <mergeCell ref="E47:F47"/>
    <mergeCell ref="G47:AA47"/>
    <mergeCell ref="A48:D48"/>
    <mergeCell ref="E48:F48"/>
    <mergeCell ref="G48:AA48"/>
    <mergeCell ref="A42:D42"/>
    <mergeCell ref="E42:F42"/>
    <mergeCell ref="G42:AA42"/>
    <mergeCell ref="A43:D43"/>
    <mergeCell ref="E43:F43"/>
    <mergeCell ref="G43:AA43"/>
    <mergeCell ref="A44:D44"/>
    <mergeCell ref="E44:F44"/>
    <mergeCell ref="G44:AA44"/>
    <mergeCell ref="A38:D38"/>
    <mergeCell ref="E38:F38"/>
    <mergeCell ref="G38:AA38"/>
    <mergeCell ref="A39:D39"/>
    <mergeCell ref="E39:F39"/>
    <mergeCell ref="G39:AA39"/>
    <mergeCell ref="A41:D41"/>
    <mergeCell ref="E41:F41"/>
    <mergeCell ref="G41:AA41"/>
    <mergeCell ref="A35:D35"/>
    <mergeCell ref="E35:F35"/>
    <mergeCell ref="G35:AA35"/>
    <mergeCell ref="A36:D36"/>
    <mergeCell ref="E36:F36"/>
    <mergeCell ref="G36:AA36"/>
    <mergeCell ref="A37:D37"/>
    <mergeCell ref="E37:F37"/>
    <mergeCell ref="G37:AA37"/>
    <mergeCell ref="A31:D31"/>
    <mergeCell ref="E31:F31"/>
    <mergeCell ref="G31:AA31"/>
    <mergeCell ref="A32:D32"/>
    <mergeCell ref="E32:F32"/>
    <mergeCell ref="G32:AA32"/>
    <mergeCell ref="A33:D33"/>
    <mergeCell ref="E33:F33"/>
    <mergeCell ref="G33:AA33"/>
    <mergeCell ref="A27:D27"/>
    <mergeCell ref="E27:F27"/>
    <mergeCell ref="G27:AA27"/>
    <mergeCell ref="A29:D29"/>
    <mergeCell ref="E29:F29"/>
    <mergeCell ref="G29:AA29"/>
    <mergeCell ref="A30:D30"/>
    <mergeCell ref="E30:F30"/>
    <mergeCell ref="G30:AA30"/>
    <mergeCell ref="A24:D24"/>
    <mergeCell ref="E24:F24"/>
    <mergeCell ref="G24:AA24"/>
    <mergeCell ref="A25:D25"/>
    <mergeCell ref="E25:F25"/>
    <mergeCell ref="G25:AA25"/>
    <mergeCell ref="A26:D26"/>
    <mergeCell ref="E26:F26"/>
    <mergeCell ref="G26:AA26"/>
    <mergeCell ref="A20:D20"/>
    <mergeCell ref="E20:F20"/>
    <mergeCell ref="G20:AA20"/>
    <mergeCell ref="A21:D21"/>
    <mergeCell ref="E21:F21"/>
    <mergeCell ref="G21:AA21"/>
    <mergeCell ref="A23:D23"/>
    <mergeCell ref="E23:F23"/>
    <mergeCell ref="G23:AA23"/>
    <mergeCell ref="A16:D16"/>
    <mergeCell ref="E16:F16"/>
    <mergeCell ref="G16:AA16"/>
    <mergeCell ref="A18:D18"/>
    <mergeCell ref="E18:F18"/>
    <mergeCell ref="G18:AA18"/>
    <mergeCell ref="A19:D19"/>
    <mergeCell ref="E19:F19"/>
    <mergeCell ref="G19:AA19"/>
    <mergeCell ref="A3:L3"/>
    <mergeCell ref="M3:AA8"/>
    <mergeCell ref="A4:L4"/>
    <mergeCell ref="A5:L8"/>
    <mergeCell ref="A11:D11"/>
    <mergeCell ref="E11:F11"/>
    <mergeCell ref="G11:AA11"/>
    <mergeCell ref="A15:D15"/>
    <mergeCell ref="E15:F15"/>
    <mergeCell ref="G15:AA15"/>
    <mergeCell ref="A12:D12"/>
    <mergeCell ref="E12:F12"/>
    <mergeCell ref="G12:AA12"/>
    <mergeCell ref="A13:D13"/>
    <mergeCell ref="E13:F13"/>
    <mergeCell ref="G13:AA13"/>
    <mergeCell ref="A14:D14"/>
    <mergeCell ref="E14:F14"/>
    <mergeCell ref="G14:AA14"/>
  </mergeCells>
  <phoneticPr fontId="0" type="noConversion"/>
  <printOptions horizontalCentered="1"/>
  <pageMargins left="0.70866141732283472" right="0.11811023622047245" top="0.6692913385826772" bottom="0.47244094488188981" header="0.31496062992125984" footer="0.11811023622047245"/>
  <pageSetup paperSize="9" orientation="portrait" blackAndWhite="1" r:id="rId1"/>
  <headerFooter>
    <oddFooter>&amp;L&amp;F&amp;C&amp;A&amp;R&amp;P(&amp;N)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V176"/>
  <sheetViews>
    <sheetView showZeros="0" tabSelected="1" zoomScaleNormal="100" zoomScaleSheetLayoutView="90" workbookViewId="0">
      <selection sqref="A1:D1"/>
    </sheetView>
  </sheetViews>
  <sheetFormatPr defaultColWidth="0" defaultRowHeight="15.75" customHeight="1" zeroHeight="1"/>
  <cols>
    <col min="1" max="4" width="3.6640625" style="120" customWidth="1"/>
    <col min="5" max="5" width="4.1640625" style="120" customWidth="1"/>
    <col min="6" max="14" width="3.6640625" style="120" customWidth="1"/>
    <col min="15" max="15" width="5.83203125" style="120" customWidth="1"/>
    <col min="16" max="16" width="3.6640625" style="120" customWidth="1"/>
    <col min="17" max="17" width="6.83203125" style="120" customWidth="1"/>
    <col min="18" max="18" width="2.5" style="120" customWidth="1"/>
    <col min="19" max="19" width="3.1640625" style="120" customWidth="1"/>
    <col min="20" max="20" width="3.6640625" style="120" customWidth="1"/>
    <col min="21" max="21" width="6.33203125" style="120" customWidth="1"/>
    <col min="22" max="22" width="5" style="120" customWidth="1"/>
    <col min="23" max="41" width="3.6640625" style="120" customWidth="1"/>
    <col min="42" max="42" width="5.33203125" style="120" customWidth="1"/>
    <col min="43" max="43" width="3.6640625" style="120" customWidth="1"/>
    <col min="44" max="44" width="5" style="120" customWidth="1"/>
    <col min="45" max="46" width="3.6640625" style="120" customWidth="1"/>
    <col min="47" max="16384" width="0" style="120" hidden="1"/>
  </cols>
  <sheetData>
    <row r="1" spans="1:47" s="1" customFormat="1" ht="15.75" customHeight="1">
      <c r="A1" s="463" t="s">
        <v>0</v>
      </c>
      <c r="B1" s="464"/>
      <c r="C1" s="464"/>
      <c r="D1" s="465"/>
      <c r="E1" s="466" t="s">
        <v>473</v>
      </c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T1" s="467" t="s">
        <v>443</v>
      </c>
      <c r="U1" s="376"/>
      <c r="V1" s="468"/>
      <c r="W1" s="469"/>
      <c r="X1" s="469"/>
      <c r="Y1" s="470"/>
      <c r="Z1" s="471" t="s">
        <v>474</v>
      </c>
      <c r="AA1" s="472"/>
      <c r="AB1" s="50"/>
      <c r="AC1" s="438" t="s">
        <v>2</v>
      </c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49">
        <f>IF(AS1=0,0,CHOOSE(AS1,"с  ДВГ","с  ГТ"))</f>
        <v>0</v>
      </c>
      <c r="AP1" s="449"/>
      <c r="AQ1" s="449"/>
      <c r="AR1" s="449"/>
      <c r="AS1" s="110"/>
      <c r="AT1" s="50"/>
    </row>
    <row r="2" spans="1:47" s="1" customFormat="1" ht="15.75" customHeight="1">
      <c r="A2" s="450" t="s">
        <v>3</v>
      </c>
      <c r="B2" s="451"/>
      <c r="C2" s="451"/>
      <c r="D2" s="452"/>
      <c r="E2" s="453" t="s">
        <v>472</v>
      </c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V2" s="2"/>
      <c r="W2" s="2"/>
      <c r="X2" s="2"/>
      <c r="Y2" s="2"/>
      <c r="Z2" s="2"/>
      <c r="AA2" s="2"/>
      <c r="AB2" s="50"/>
      <c r="AC2" s="439" t="s">
        <v>120</v>
      </c>
      <c r="AD2" s="439"/>
      <c r="AE2" s="439"/>
      <c r="AF2" s="439"/>
      <c r="AG2" s="439"/>
      <c r="AH2" s="440"/>
      <c r="AI2" s="440"/>
      <c r="AJ2" s="440"/>
      <c r="AK2" s="440"/>
      <c r="AL2" s="440"/>
      <c r="AM2" s="440"/>
      <c r="AN2" s="440"/>
      <c r="AO2" s="445"/>
      <c r="AP2" s="445"/>
      <c r="AQ2" s="445"/>
      <c r="AR2" s="445"/>
      <c r="AS2" s="445"/>
      <c r="AT2" s="50"/>
    </row>
    <row r="3" spans="1:47" s="1" customFormat="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2"/>
      <c r="AG3" s="52"/>
      <c r="AH3" s="515" t="s">
        <v>370</v>
      </c>
      <c r="AI3" s="515"/>
      <c r="AJ3" s="515"/>
      <c r="AK3" s="515"/>
      <c r="AL3" s="515"/>
      <c r="AM3" s="515"/>
      <c r="AN3" s="515"/>
      <c r="AO3" s="516">
        <f>IF(AO2=0,0,SUM(15,-AO2)*0.1/100)</f>
        <v>0</v>
      </c>
      <c r="AP3" s="516"/>
      <c r="AQ3" s="516"/>
      <c r="AR3" s="516"/>
      <c r="AS3" s="516"/>
      <c r="AT3" s="50"/>
    </row>
    <row r="4" spans="1:47" s="1" customFormat="1" ht="15.75" customHeight="1">
      <c r="A4" s="286">
        <f>IF(AS1=0,0,CHOOSE(AS1,"Тип гориво за ДВГ","ТИП гориво за ГТ",))</f>
        <v>0</v>
      </c>
      <c r="B4" s="286"/>
      <c r="C4" s="286"/>
      <c r="D4" s="286"/>
      <c r="E4" s="286"/>
      <c r="F4" s="112"/>
      <c r="G4" s="295">
        <f>IF($F$4=0,0,CHOOSE($F$4,"Газообразно","Течно",))</f>
        <v>0</v>
      </c>
      <c r="H4" s="295"/>
      <c r="I4" s="295"/>
      <c r="J4" s="295"/>
      <c r="K4" s="295"/>
      <c r="L4" s="112"/>
      <c r="M4" s="437">
        <f>IF($AS$1=0,0,IF($F4=1,IF($L4=1,"Природен газ, втечнен нефтен газ (пропан-бутан), втечнен природен газ и биометан",IF($L4=2,"Търгуван водород",IF($L4=3,"Нефтозаводски газове, синтезгаз, водород (страничен продукт), е-газове",IF($L4=4,"Биогаз, получен от анаеробно разлагане, от депа за отпадъци и от пречистване на отпадъчни води",IF($L4=5,"Коксов газ, доменен газ, минен газ и други улавяни и оползотворявани газове (с изключение на нефтозаводски газ)",0))))),IF($L4=1,"Котелно гориво, газьол, дизелово гориво и други нефтопродукти",IF($L4=2,"Течни биогорива, включително биометанол, биоетанол, биобутанол, биодизел и всички течни е-горива",IF($L4=3,"Отпадъчни течности, включително биоразградими и невъзобновяеми отпадъци (в това число лой, мас и малцови трици)",IF($L4=4,"Изберете от 1 до 3 (няма повече от 3 вида в клас Течни горива съгласно Делегиран Регламент 2023/2104)",IF($L4=5," Изберете от 1 до 3 (няма повече от 3 вида в клас Течни горива съгласно Делегиран Регламент 2023/2104)",0)))))))</f>
        <v>0</v>
      </c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50"/>
    </row>
    <row r="5" spans="1:47" s="1" customFormat="1" ht="15.75" customHeight="1">
      <c r="A5" s="50"/>
      <c r="B5" s="68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67"/>
      <c r="AH5" s="109"/>
      <c r="AI5" s="536" t="s">
        <v>448</v>
      </c>
      <c r="AJ5" s="537"/>
      <c r="AK5" s="537"/>
      <c r="AL5" s="537"/>
      <c r="AM5" s="537"/>
      <c r="AN5" s="537"/>
      <c r="AO5" s="537"/>
      <c r="AP5" s="537"/>
      <c r="AQ5" s="537"/>
      <c r="AR5" s="537"/>
      <c r="AS5" s="538"/>
      <c r="AT5" s="50"/>
    </row>
    <row r="6" spans="1:47" s="1" customFormat="1" ht="15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</row>
    <row r="7" spans="1:47" s="1" customFormat="1" ht="15.75" customHeight="1">
      <c r="A7" s="295" t="s">
        <v>4</v>
      </c>
      <c r="B7" s="295"/>
      <c r="C7" s="295"/>
      <c r="D7" s="295"/>
      <c r="E7" s="295" t="s">
        <v>5</v>
      </c>
      <c r="F7" s="295"/>
      <c r="G7" s="432" t="s">
        <v>428</v>
      </c>
      <c r="H7" s="432"/>
      <c r="I7" s="432"/>
      <c r="J7" s="295" t="s">
        <v>7</v>
      </c>
      <c r="K7" s="295"/>
      <c r="L7" s="295"/>
      <c r="M7" s="295" t="s">
        <v>8</v>
      </c>
      <c r="N7" s="295"/>
      <c r="O7" s="295"/>
      <c r="P7" s="433" t="s">
        <v>9</v>
      </c>
      <c r="Q7" s="433"/>
      <c r="R7" s="433"/>
      <c r="S7" s="433">
        <f>IF(AS1=0,0,CHOOSE($AS$1,"F1 за ДВГ","F1 за ГТ"))</f>
        <v>0</v>
      </c>
      <c r="T7" s="433"/>
      <c r="U7" s="433"/>
      <c r="V7" s="434" t="s">
        <v>10</v>
      </c>
      <c r="W7" s="434"/>
      <c r="X7" s="434"/>
      <c r="Y7" s="433" t="s">
        <v>11</v>
      </c>
      <c r="Z7" s="433"/>
      <c r="AA7" s="433"/>
      <c r="AB7" s="433" t="s">
        <v>12</v>
      </c>
      <c r="AC7" s="433"/>
      <c r="AD7" s="433"/>
      <c r="AE7" s="50"/>
      <c r="AF7" s="441" t="s">
        <v>13</v>
      </c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50"/>
    </row>
    <row r="8" spans="1:47" s="1" customFormat="1" ht="15.75" customHeight="1">
      <c r="A8" s="429" t="s">
        <v>14</v>
      </c>
      <c r="B8" s="429"/>
      <c r="C8" s="429"/>
      <c r="D8" s="429"/>
      <c r="E8" s="295" t="s">
        <v>15</v>
      </c>
      <c r="F8" s="295"/>
      <c r="G8" s="442">
        <f>SUM(J8:O8,P8,Y8:AD8)</f>
        <v>0</v>
      </c>
      <c r="H8" s="443"/>
      <c r="I8" s="444"/>
      <c r="J8" s="379">
        <f>SUMPRODUCT(J9:L12,$AJ$9:$AL$12)/3600</f>
        <v>0</v>
      </c>
      <c r="K8" s="379"/>
      <c r="L8" s="379"/>
      <c r="M8" s="379">
        <f>SUMPRODUCT(M9:O12,$AJ$9:$AL$12)/3600</f>
        <v>0</v>
      </c>
      <c r="N8" s="379"/>
      <c r="O8" s="379"/>
      <c r="P8" s="379">
        <f>SUMPRODUCT(P9:R12,$AJ$9:$AL$12)/3600</f>
        <v>0</v>
      </c>
      <c r="Q8" s="379"/>
      <c r="R8" s="379"/>
      <c r="S8" s="379">
        <f>SUMPRODUCT(S9:U12,$AJ$9:$AL$12)/3600</f>
        <v>0</v>
      </c>
      <c r="T8" s="379"/>
      <c r="U8" s="379"/>
      <c r="V8" s="379">
        <f>SUMPRODUCT(V9:X12,$AJ$9:$AL$12)/3600</f>
        <v>0</v>
      </c>
      <c r="W8" s="379"/>
      <c r="X8" s="379"/>
      <c r="Y8" s="379">
        <f>SUMPRODUCT(Y9:AA12,$AJ$9:$AL$12)/3600</f>
        <v>0</v>
      </c>
      <c r="Z8" s="379"/>
      <c r="AA8" s="379"/>
      <c r="AB8" s="379">
        <f>SUMPRODUCT(AB9:AD12,$AJ$9:$AL$12)/3600</f>
        <v>0</v>
      </c>
      <c r="AC8" s="379"/>
      <c r="AD8" s="379"/>
      <c r="AE8" s="50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50"/>
    </row>
    <row r="9" spans="1:47" s="1" customFormat="1" ht="15.75" customHeight="1">
      <c r="A9" s="429" t="s">
        <v>479</v>
      </c>
      <c r="B9" s="429"/>
      <c r="C9" s="429"/>
      <c r="D9" s="429"/>
      <c r="E9" s="295" t="s">
        <v>17</v>
      </c>
      <c r="F9" s="295"/>
      <c r="G9" s="379">
        <f>SUM(J9:O9,P9,Y9:AD9)</f>
        <v>0</v>
      </c>
      <c r="H9" s="379"/>
      <c r="I9" s="379"/>
      <c r="J9" s="379"/>
      <c r="K9" s="379"/>
      <c r="L9" s="379"/>
      <c r="M9" s="379"/>
      <c r="N9" s="379"/>
      <c r="O9" s="379"/>
      <c r="P9" s="379">
        <f>SUM(S9:X9)</f>
        <v>0</v>
      </c>
      <c r="Q9" s="379"/>
      <c r="R9" s="379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50"/>
      <c r="AF9" s="430" t="s">
        <v>477</v>
      </c>
      <c r="AG9" s="430"/>
      <c r="AH9" s="430"/>
      <c r="AI9" s="430"/>
      <c r="AJ9" s="431">
        <f>AO9*3600/860</f>
        <v>0</v>
      </c>
      <c r="AK9" s="431"/>
      <c r="AL9" s="431"/>
      <c r="AM9" s="428" t="s">
        <v>450</v>
      </c>
      <c r="AN9" s="428"/>
      <c r="AO9" s="421"/>
      <c r="AP9" s="422"/>
      <c r="AQ9" s="423"/>
      <c r="AR9" s="275" t="s">
        <v>19</v>
      </c>
      <c r="AS9" s="275"/>
      <c r="AT9" s="50"/>
    </row>
    <row r="10" spans="1:47" s="1" customFormat="1" ht="15.75" customHeight="1">
      <c r="A10" s="429" t="s">
        <v>480</v>
      </c>
      <c r="B10" s="429"/>
      <c r="C10" s="429"/>
      <c r="D10" s="429"/>
      <c r="E10" s="295" t="s">
        <v>17</v>
      </c>
      <c r="F10" s="295"/>
      <c r="G10" s="379">
        <f>SUM(J10:O10,P10,Y10:AD10)</f>
        <v>0</v>
      </c>
      <c r="H10" s="379"/>
      <c r="I10" s="379"/>
      <c r="J10" s="379"/>
      <c r="K10" s="379"/>
      <c r="L10" s="379"/>
      <c r="M10" s="379"/>
      <c r="N10" s="379"/>
      <c r="O10" s="379"/>
      <c r="P10" s="379">
        <f>SUM(S10:X10)</f>
        <v>0</v>
      </c>
      <c r="Q10" s="379"/>
      <c r="R10" s="379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50"/>
      <c r="AF10" s="430" t="s">
        <v>476</v>
      </c>
      <c r="AG10" s="430"/>
      <c r="AH10" s="430"/>
      <c r="AI10" s="430"/>
      <c r="AJ10" s="431">
        <f>AO10*3600/860</f>
        <v>0</v>
      </c>
      <c r="AK10" s="431"/>
      <c r="AL10" s="431"/>
      <c r="AM10" s="428" t="s">
        <v>450</v>
      </c>
      <c r="AN10" s="428"/>
      <c r="AO10" s="426"/>
      <c r="AP10" s="426"/>
      <c r="AQ10" s="426"/>
      <c r="AR10" s="275" t="s">
        <v>19</v>
      </c>
      <c r="AS10" s="275"/>
      <c r="AT10" s="50"/>
    </row>
    <row r="11" spans="1:47" s="1" customFormat="1" ht="15.75" customHeight="1">
      <c r="A11" s="429" t="s">
        <v>481</v>
      </c>
      <c r="B11" s="429"/>
      <c r="C11" s="429"/>
      <c r="D11" s="429"/>
      <c r="E11" s="295" t="s">
        <v>21</v>
      </c>
      <c r="F11" s="295"/>
      <c r="G11" s="379">
        <f>SUM(J11:O11,P11,Y11:AD11)</f>
        <v>0</v>
      </c>
      <c r="H11" s="379"/>
      <c r="I11" s="379"/>
      <c r="J11" s="379"/>
      <c r="K11" s="379"/>
      <c r="L11" s="379"/>
      <c r="M11" s="379"/>
      <c r="N11" s="379"/>
      <c r="O11" s="379"/>
      <c r="P11" s="379">
        <f>SUM(S11:X11)</f>
        <v>0</v>
      </c>
      <c r="Q11" s="379"/>
      <c r="R11" s="379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50"/>
      <c r="AF11" s="430" t="s">
        <v>475</v>
      </c>
      <c r="AG11" s="430"/>
      <c r="AH11" s="430"/>
      <c r="AI11" s="430"/>
      <c r="AJ11" s="431">
        <f>AO11*3600/860</f>
        <v>0</v>
      </c>
      <c r="AK11" s="431"/>
      <c r="AL11" s="431"/>
      <c r="AM11" s="428" t="s">
        <v>23</v>
      </c>
      <c r="AN11" s="428"/>
      <c r="AO11" s="426"/>
      <c r="AP11" s="426"/>
      <c r="AQ11" s="426"/>
      <c r="AR11" s="428" t="s">
        <v>24</v>
      </c>
      <c r="AS11" s="428"/>
      <c r="AT11" s="50"/>
    </row>
    <row r="12" spans="1:47" s="1" customFormat="1" ht="15.75" customHeight="1">
      <c r="A12" s="429" t="s">
        <v>482</v>
      </c>
      <c r="B12" s="429"/>
      <c r="C12" s="429"/>
      <c r="D12" s="429"/>
      <c r="E12" s="295" t="s">
        <v>21</v>
      </c>
      <c r="F12" s="295"/>
      <c r="G12" s="379">
        <f>SUM(J12:O12,P12,Y12:AD12)</f>
        <v>0</v>
      </c>
      <c r="H12" s="379"/>
      <c r="I12" s="379"/>
      <c r="J12" s="379"/>
      <c r="K12" s="379"/>
      <c r="L12" s="379"/>
      <c r="M12" s="379"/>
      <c r="N12" s="379"/>
      <c r="O12" s="379"/>
      <c r="P12" s="379">
        <f>SUM(S12:X12)</f>
        <v>0</v>
      </c>
      <c r="Q12" s="379"/>
      <c r="R12" s="379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50"/>
      <c r="AF12" s="430" t="s">
        <v>478</v>
      </c>
      <c r="AG12" s="430"/>
      <c r="AH12" s="430"/>
      <c r="AI12" s="430"/>
      <c r="AJ12" s="431">
        <f>AO12*3600/860</f>
        <v>0</v>
      </c>
      <c r="AK12" s="431"/>
      <c r="AL12" s="431"/>
      <c r="AM12" s="428" t="s">
        <v>23</v>
      </c>
      <c r="AN12" s="428"/>
      <c r="AO12" s="426"/>
      <c r="AP12" s="426"/>
      <c r="AQ12" s="426"/>
      <c r="AR12" s="428" t="s">
        <v>24</v>
      </c>
      <c r="AS12" s="428"/>
      <c r="AT12" s="50"/>
    </row>
    <row r="13" spans="1:47" s="1" customFormat="1" ht="15.75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</row>
    <row r="14" spans="1:47" s="1" customFormat="1" ht="15.75" customHeight="1">
      <c r="A14" s="5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539" t="s">
        <v>150</v>
      </c>
      <c r="O14" s="539"/>
      <c r="P14" s="539"/>
      <c r="Q14" s="539"/>
      <c r="R14" s="539"/>
      <c r="S14" s="539"/>
      <c r="T14" s="539"/>
      <c r="U14" s="539"/>
      <c r="V14" s="539"/>
      <c r="W14" s="539"/>
      <c r="X14" s="111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70"/>
    </row>
    <row r="15" spans="1:47" s="73" customFormat="1" ht="15.75" customHeight="1">
      <c r="A15" s="67"/>
      <c r="B15" s="71" t="s">
        <v>148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95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71" t="s">
        <v>149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95"/>
      <c r="AM15" s="95"/>
      <c r="AN15" s="67"/>
      <c r="AO15" s="67"/>
      <c r="AP15" s="67"/>
      <c r="AQ15" s="67"/>
      <c r="AR15" s="67"/>
      <c r="AS15" s="67"/>
      <c r="AT15" s="67"/>
    </row>
    <row r="16" spans="1:47" s="4" customFormat="1" ht="15.7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</row>
    <row r="17" spans="1:60" s="4" customFormat="1" ht="15.75" customHeight="1">
      <c r="A17" s="58" t="s">
        <v>30</v>
      </c>
      <c r="B17" s="425" t="s">
        <v>31</v>
      </c>
      <c r="C17" s="425"/>
      <c r="D17" s="425"/>
      <c r="E17" s="425"/>
      <c r="F17" s="425"/>
      <c r="G17" s="425"/>
      <c r="H17" s="425" t="s">
        <v>5</v>
      </c>
      <c r="I17" s="425"/>
      <c r="J17" s="267" t="s">
        <v>32</v>
      </c>
      <c r="K17" s="267"/>
      <c r="L17" s="2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58" t="s">
        <v>30</v>
      </c>
      <c r="X17" s="295" t="s">
        <v>31</v>
      </c>
      <c r="Y17" s="295"/>
      <c r="Z17" s="295"/>
      <c r="AA17" s="295"/>
      <c r="AB17" s="295"/>
      <c r="AC17" s="295"/>
      <c r="AD17" s="295" t="s">
        <v>5</v>
      </c>
      <c r="AE17" s="295"/>
      <c r="AF17" s="267" t="s">
        <v>32</v>
      </c>
      <c r="AG17" s="267"/>
      <c r="AH17" s="2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50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s="4" customFormat="1" ht="15.75" customHeight="1">
      <c r="A18" s="53">
        <v>1</v>
      </c>
      <c r="B18" s="288" t="s">
        <v>40</v>
      </c>
      <c r="C18" s="288"/>
      <c r="D18" s="288"/>
      <c r="E18" s="288"/>
      <c r="F18" s="288"/>
      <c r="G18" s="288"/>
      <c r="H18" s="286" t="s">
        <v>15</v>
      </c>
      <c r="I18" s="286"/>
      <c r="J18" s="426"/>
      <c r="K18" s="426"/>
      <c r="L18" s="426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59">
        <v>1</v>
      </c>
      <c r="X18" s="427" t="s">
        <v>48</v>
      </c>
      <c r="Y18" s="427"/>
      <c r="Z18" s="427"/>
      <c r="AA18" s="427"/>
      <c r="AB18" s="427"/>
      <c r="AC18" s="427"/>
      <c r="AD18" s="286" t="s">
        <v>21</v>
      </c>
      <c r="AE18" s="286"/>
      <c r="AF18" s="426"/>
      <c r="AG18" s="426"/>
      <c r="AH18" s="426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50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s="4" customFormat="1" ht="15.75" customHeight="1">
      <c r="A19" s="53">
        <v>2</v>
      </c>
      <c r="B19" s="288" t="s">
        <v>42</v>
      </c>
      <c r="C19" s="288"/>
      <c r="D19" s="288"/>
      <c r="E19" s="288"/>
      <c r="F19" s="288"/>
      <c r="G19" s="288"/>
      <c r="H19" s="286" t="s">
        <v>43</v>
      </c>
      <c r="I19" s="286"/>
      <c r="J19" s="424">
        <f>IF(Y8=0,0,ROUND(J18/Y8,2))</f>
        <v>0</v>
      </c>
      <c r="K19" s="424"/>
      <c r="L19" s="424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59">
        <v>2</v>
      </c>
      <c r="X19" s="288" t="s">
        <v>53</v>
      </c>
      <c r="Y19" s="288"/>
      <c r="Z19" s="288"/>
      <c r="AA19" s="288"/>
      <c r="AB19" s="288"/>
      <c r="AC19" s="288"/>
      <c r="AD19" s="286" t="s">
        <v>15</v>
      </c>
      <c r="AE19" s="286"/>
      <c r="AF19" s="421"/>
      <c r="AG19" s="422"/>
      <c r="AH19" s="423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50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s="4" customFormat="1" ht="15.75" customHeight="1">
      <c r="A20" s="60"/>
      <c r="B20" s="61"/>
      <c r="C20" s="57"/>
      <c r="D20" s="57"/>
      <c r="E20" s="57"/>
      <c r="F20" s="57"/>
      <c r="G20" s="57"/>
      <c r="H20" s="57"/>
      <c r="I20" s="57"/>
      <c r="J20" s="60"/>
      <c r="K20" s="57"/>
      <c r="L20" s="57"/>
      <c r="M20" s="60"/>
      <c r="N20" s="57"/>
      <c r="O20" s="57"/>
      <c r="P20" s="57"/>
      <c r="Q20" s="57"/>
      <c r="R20" s="57"/>
      <c r="S20" s="57"/>
      <c r="T20" s="50"/>
      <c r="U20" s="50"/>
      <c r="V20" s="57"/>
      <c r="W20" s="53">
        <v>3</v>
      </c>
      <c r="X20" s="288" t="s">
        <v>54</v>
      </c>
      <c r="Y20" s="288"/>
      <c r="Z20" s="288"/>
      <c r="AA20" s="288"/>
      <c r="AB20" s="288"/>
      <c r="AC20" s="288"/>
      <c r="AD20" s="286" t="s">
        <v>43</v>
      </c>
      <c r="AE20" s="286"/>
      <c r="AF20" s="424">
        <f>IF(AB8=0,0,ROUND(AF19/AB8,2))</f>
        <v>0</v>
      </c>
      <c r="AG20" s="424"/>
      <c r="AH20" s="424"/>
      <c r="AI20" s="57"/>
      <c r="AJ20" s="57"/>
      <c r="AK20" s="57"/>
      <c r="AL20" s="57"/>
      <c r="AM20" s="57"/>
      <c r="AN20" s="50"/>
      <c r="AO20" s="57"/>
      <c r="AP20" s="57"/>
      <c r="AQ20" s="60"/>
      <c r="AR20" s="57"/>
      <c r="AS20" s="57"/>
      <c r="AT20" s="50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s="1" customFormat="1" ht="15.7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</row>
    <row r="22" spans="1:60" s="1" customFormat="1" ht="15.75" customHeight="1">
      <c r="A22" s="50"/>
      <c r="B22" s="54" t="s">
        <v>57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6"/>
      <c r="AC22" s="96"/>
      <c r="AD22" s="96"/>
      <c r="AE22" s="96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</row>
    <row r="23" spans="1:60" s="1" customFormat="1" ht="15.75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</row>
    <row r="24" spans="1:60" s="1" customFormat="1" ht="15.75" customHeight="1">
      <c r="A24" s="58" t="s">
        <v>30</v>
      </c>
      <c r="B24" s="295" t="s">
        <v>31</v>
      </c>
      <c r="C24" s="295"/>
      <c r="D24" s="295"/>
      <c r="E24" s="295"/>
      <c r="F24" s="295"/>
      <c r="G24" s="295"/>
      <c r="H24" s="271" t="s">
        <v>5</v>
      </c>
      <c r="I24" s="271"/>
      <c r="J24" s="286" t="s">
        <v>32</v>
      </c>
      <c r="K24" s="286"/>
      <c r="L24" s="286"/>
      <c r="M24" s="286">
        <f>IF(M25=0,0,IF($AS$1=0,0,CHOOSE($AS$1,"ДВГ-1","ГТ-1")))</f>
        <v>0</v>
      </c>
      <c r="N24" s="286"/>
      <c r="O24" s="286"/>
      <c r="P24" s="286">
        <f>IF(P25=0,0,IF($AS$1=0,0,CHOOSE($AS$1,"ДВГ-2","ГТ-2")))</f>
        <v>0</v>
      </c>
      <c r="Q24" s="286"/>
      <c r="R24" s="286"/>
      <c r="S24" s="286">
        <f>IF(S25=0,0,IF($AS$1=0,0,CHOOSE($AS$1,"ДВГ-3","ГТ-3")))</f>
        <v>0</v>
      </c>
      <c r="T24" s="286"/>
      <c r="U24" s="286"/>
      <c r="V24" s="286">
        <f>IF(V25=0,0,IF($AS$1=0,0,CHOOSE($AS$1,"ДВГ-4","ГТ-4")))</f>
        <v>0</v>
      </c>
      <c r="W24" s="286"/>
      <c r="X24" s="286"/>
      <c r="Y24" s="286">
        <f>IF(Y25=0,0,IF($AS$1=0,0,CHOOSE($AS$1,"ДВГ-5","ГТ-5")))</f>
        <v>0</v>
      </c>
      <c r="Z24" s="286"/>
      <c r="AA24" s="286"/>
      <c r="AB24" s="286">
        <f>IF(AB25=0,0,IF($AS$1=0,0,CHOOSE($AS$1,"ДВГ-6","ГТ-6")))</f>
        <v>0</v>
      </c>
      <c r="AC24" s="286"/>
      <c r="AD24" s="286"/>
      <c r="AE24" s="286">
        <f>IF(AE25=0,0,IF($AS$1=0,0,CHOOSE($AS$1,"ДВГ-7","ГТ-7")))</f>
        <v>0</v>
      </c>
      <c r="AF24" s="286"/>
      <c r="AG24" s="286"/>
      <c r="AH24" s="286">
        <f>IF(AH25=0,0,IF($AS$1=0,0,CHOOSE($AS$1,"ДВГ-8","ГТ-8")))</f>
        <v>0</v>
      </c>
      <c r="AI24" s="286"/>
      <c r="AJ24" s="286"/>
      <c r="AK24" s="286">
        <f>IF(AK25=0,0,IF($AS$1=0,0,CHOOSE($AS$1,"ДВГ-9","ГТ-9")))</f>
        <v>0</v>
      </c>
      <c r="AL24" s="286"/>
      <c r="AM24" s="286"/>
      <c r="AN24" s="286">
        <f>IF(AN25=0,0,IF($AS$1=0,0,CHOOSE($AS$1,"ДВГ-10","ГТ-10")))</f>
        <v>0</v>
      </c>
      <c r="AO24" s="286"/>
      <c r="AP24" s="286"/>
      <c r="AQ24" s="286">
        <f>IF(AQ25=0,0,IF($AS$1=0,0,CHOOSE($AS$1,"ДВГ-11","ГТ-11")))</f>
        <v>0</v>
      </c>
      <c r="AR24" s="286"/>
      <c r="AS24" s="286"/>
      <c r="AT24" s="50"/>
    </row>
    <row r="25" spans="1:60" s="1" customFormat="1" ht="15.75" customHeight="1">
      <c r="A25" s="53">
        <v>1</v>
      </c>
      <c r="B25" s="420" t="s">
        <v>457</v>
      </c>
      <c r="C25" s="420"/>
      <c r="D25" s="420"/>
      <c r="E25" s="420"/>
      <c r="F25" s="420"/>
      <c r="G25" s="420"/>
      <c r="H25" s="271"/>
      <c r="I25" s="271"/>
      <c r="J25" s="295" t="s">
        <v>59</v>
      </c>
      <c r="K25" s="295"/>
      <c r="L25" s="295"/>
      <c r="M25" s="413"/>
      <c r="N25" s="414"/>
      <c r="O25" s="415"/>
      <c r="P25" s="413"/>
      <c r="Q25" s="414"/>
      <c r="R25" s="415"/>
      <c r="S25" s="413"/>
      <c r="T25" s="414"/>
      <c r="U25" s="415"/>
      <c r="V25" s="413"/>
      <c r="W25" s="414"/>
      <c r="X25" s="415"/>
      <c r="Y25" s="413"/>
      <c r="Z25" s="414"/>
      <c r="AA25" s="415"/>
      <c r="AB25" s="413"/>
      <c r="AC25" s="414"/>
      <c r="AD25" s="415"/>
      <c r="AE25" s="413"/>
      <c r="AF25" s="414"/>
      <c r="AG25" s="415"/>
      <c r="AH25" s="413"/>
      <c r="AI25" s="414"/>
      <c r="AJ25" s="415"/>
      <c r="AK25" s="413"/>
      <c r="AL25" s="414"/>
      <c r="AM25" s="415"/>
      <c r="AN25" s="413"/>
      <c r="AO25" s="414"/>
      <c r="AP25" s="415"/>
      <c r="AQ25" s="413"/>
      <c r="AR25" s="414"/>
      <c r="AS25" s="415"/>
      <c r="AT25" s="50"/>
    </row>
    <row r="26" spans="1:60" s="1" customFormat="1" ht="15.75" customHeight="1">
      <c r="A26" s="53">
        <v>2</v>
      </c>
      <c r="B26" s="384" t="s">
        <v>60</v>
      </c>
      <c r="C26" s="384"/>
      <c r="D26" s="384"/>
      <c r="E26" s="384"/>
      <c r="F26" s="384"/>
      <c r="G26" s="384"/>
      <c r="H26" s="271" t="s">
        <v>45</v>
      </c>
      <c r="I26" s="271"/>
      <c r="J26" s="396">
        <f>SUM(M26:AS26)</f>
        <v>0</v>
      </c>
      <c r="K26" s="396"/>
      <c r="L26" s="396"/>
      <c r="M26" s="417"/>
      <c r="N26" s="418"/>
      <c r="O26" s="419"/>
      <c r="P26" s="417"/>
      <c r="Q26" s="418"/>
      <c r="R26" s="419"/>
      <c r="S26" s="417"/>
      <c r="T26" s="418"/>
      <c r="U26" s="419"/>
      <c r="V26" s="417"/>
      <c r="W26" s="418"/>
      <c r="X26" s="419"/>
      <c r="Y26" s="417"/>
      <c r="Z26" s="418"/>
      <c r="AA26" s="419"/>
      <c r="AB26" s="417"/>
      <c r="AC26" s="418"/>
      <c r="AD26" s="419"/>
      <c r="AE26" s="400"/>
      <c r="AF26" s="400"/>
      <c r="AG26" s="400"/>
      <c r="AH26" s="400"/>
      <c r="AI26" s="400"/>
      <c r="AJ26" s="400"/>
      <c r="AK26" s="400"/>
      <c r="AL26" s="400"/>
      <c r="AM26" s="400"/>
      <c r="AN26" s="400"/>
      <c r="AO26" s="400"/>
      <c r="AP26" s="400"/>
      <c r="AQ26" s="400"/>
      <c r="AR26" s="400"/>
      <c r="AS26" s="400"/>
      <c r="AT26" s="50"/>
    </row>
    <row r="27" spans="1:60" s="1" customFormat="1" ht="15.75" customHeight="1">
      <c r="A27" s="53">
        <v>3</v>
      </c>
      <c r="B27" s="288" t="s">
        <v>61</v>
      </c>
      <c r="C27" s="288"/>
      <c r="D27" s="288"/>
      <c r="E27" s="288"/>
      <c r="F27" s="288"/>
      <c r="G27" s="288"/>
      <c r="H27" s="271" t="s">
        <v>43</v>
      </c>
      <c r="I27" s="271"/>
      <c r="J27" s="62"/>
      <c r="K27" s="63"/>
      <c r="L27" s="64"/>
      <c r="M27" s="410"/>
      <c r="N27" s="411"/>
      <c r="O27" s="412"/>
      <c r="P27" s="410"/>
      <c r="Q27" s="411"/>
      <c r="R27" s="412"/>
      <c r="S27" s="410"/>
      <c r="T27" s="411"/>
      <c r="U27" s="412"/>
      <c r="V27" s="416"/>
      <c r="W27" s="416"/>
      <c r="X27" s="416"/>
      <c r="Y27" s="410"/>
      <c r="Z27" s="411"/>
      <c r="AA27" s="412"/>
      <c r="AB27" s="410"/>
      <c r="AC27" s="411"/>
      <c r="AD27" s="412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50"/>
    </row>
    <row r="28" spans="1:60" s="1" customFormat="1" ht="15.75" customHeight="1">
      <c r="A28" s="53">
        <v>4</v>
      </c>
      <c r="B28" s="288" t="s">
        <v>62</v>
      </c>
      <c r="C28" s="288"/>
      <c r="D28" s="288"/>
      <c r="E28" s="288"/>
      <c r="F28" s="288"/>
      <c r="G28" s="288"/>
      <c r="H28" s="271" t="s">
        <v>43</v>
      </c>
      <c r="I28" s="271"/>
      <c r="J28" s="62"/>
      <c r="K28" s="63"/>
      <c r="L28" s="64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50"/>
    </row>
    <row r="29" spans="1:60" s="1" customFormat="1" ht="15.75" customHeight="1">
      <c r="A29" s="53">
        <v>5</v>
      </c>
      <c r="B29" s="408" t="s">
        <v>33</v>
      </c>
      <c r="C29" s="408"/>
      <c r="D29" s="408"/>
      <c r="E29" s="408"/>
      <c r="F29" s="408"/>
      <c r="G29" s="408"/>
      <c r="H29" s="271" t="s">
        <v>34</v>
      </c>
      <c r="I29" s="271"/>
      <c r="J29" s="404">
        <f>SUM(M29:AS29)</f>
        <v>0</v>
      </c>
      <c r="K29" s="404"/>
      <c r="L29" s="404"/>
      <c r="M29" s="409"/>
      <c r="N29" s="409"/>
      <c r="O29" s="409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  <c r="AJ29" s="406"/>
      <c r="AK29" s="406"/>
      <c r="AL29" s="406"/>
      <c r="AM29" s="406"/>
      <c r="AN29" s="406"/>
      <c r="AO29" s="406"/>
      <c r="AP29" s="406"/>
      <c r="AQ29" s="406"/>
      <c r="AR29" s="406"/>
      <c r="AS29" s="406"/>
      <c r="AT29" s="50"/>
    </row>
    <row r="30" spans="1:60" s="1" customFormat="1" ht="15.75" customHeight="1">
      <c r="A30" s="53">
        <v>6</v>
      </c>
      <c r="B30" s="288">
        <f>IF($AS$1=0,0,CHOOSE($AS$1,"B1 = B ДВГ","B1 = B ГТ"))</f>
        <v>0</v>
      </c>
      <c r="C30" s="288"/>
      <c r="D30" s="288"/>
      <c r="E30" s="288">
        <f>IF(E32&gt;0,CHOOSE($AS$1,"ДВГ-1","ГТ-1"),0)</f>
        <v>0</v>
      </c>
      <c r="F30" s="288"/>
      <c r="G30" s="288"/>
      <c r="H30" s="271" t="s">
        <v>17</v>
      </c>
      <c r="I30" s="271"/>
      <c r="J30" s="404">
        <f>SUM(M30:AS30)</f>
        <v>0</v>
      </c>
      <c r="K30" s="404"/>
      <c r="L30" s="404"/>
      <c r="M30" s="405"/>
      <c r="N30" s="405"/>
      <c r="O30" s="405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6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50"/>
    </row>
    <row r="31" spans="1:60" s="1" customFormat="1" ht="15.75" customHeight="1">
      <c r="A31" s="53">
        <v>7</v>
      </c>
      <c r="B31" s="288" t="s">
        <v>63</v>
      </c>
      <c r="C31" s="288"/>
      <c r="D31" s="288"/>
      <c r="E31" s="288"/>
      <c r="F31" s="288"/>
      <c r="G31" s="288"/>
      <c r="H31" s="271" t="s">
        <v>17</v>
      </c>
      <c r="I31" s="271"/>
      <c r="J31" s="396">
        <f>SUM(M31:AS31)</f>
        <v>0</v>
      </c>
      <c r="K31" s="396"/>
      <c r="L31" s="396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0"/>
      <c r="AG31" s="400"/>
      <c r="AH31" s="400"/>
      <c r="AI31" s="400"/>
      <c r="AJ31" s="400"/>
      <c r="AK31" s="400"/>
      <c r="AL31" s="400"/>
      <c r="AM31" s="400"/>
      <c r="AN31" s="400"/>
      <c r="AO31" s="400"/>
      <c r="AP31" s="400"/>
      <c r="AQ31" s="400"/>
      <c r="AR31" s="400"/>
      <c r="AS31" s="400"/>
      <c r="AT31" s="50"/>
    </row>
    <row r="32" spans="1:60" s="1" customFormat="1" ht="15.75" customHeight="1">
      <c r="A32" s="53">
        <v>8</v>
      </c>
      <c r="B32" s="403" t="s">
        <v>64</v>
      </c>
      <c r="C32" s="403"/>
      <c r="D32" s="403"/>
      <c r="E32" s="403"/>
      <c r="F32" s="403"/>
      <c r="G32" s="403"/>
      <c r="H32" s="271" t="s">
        <v>15</v>
      </c>
      <c r="I32" s="271"/>
      <c r="J32" s="388">
        <f>SUM(M32:AS32)</f>
        <v>0</v>
      </c>
      <c r="K32" s="388"/>
      <c r="L32" s="388"/>
      <c r="M32" s="400"/>
      <c r="N32" s="400"/>
      <c r="O32" s="400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50"/>
    </row>
    <row r="33" spans="1:46" s="1" customFormat="1" ht="15.75" customHeight="1">
      <c r="A33" s="53">
        <v>9</v>
      </c>
      <c r="B33" s="401" t="s">
        <v>65</v>
      </c>
      <c r="C33" s="401"/>
      <c r="D33" s="401"/>
      <c r="E33" s="401"/>
      <c r="F33" s="401"/>
      <c r="G33" s="401"/>
      <c r="H33" s="271" t="s">
        <v>15</v>
      </c>
      <c r="I33" s="271"/>
      <c r="J33" s="396">
        <f>SUM(M33:AS33)</f>
        <v>0</v>
      </c>
      <c r="K33" s="396"/>
      <c r="L33" s="396"/>
      <c r="M33" s="402"/>
      <c r="N33" s="402"/>
      <c r="O33" s="402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0"/>
      <c r="AH33" s="400"/>
      <c r="AI33" s="400"/>
      <c r="AJ33" s="400"/>
      <c r="AK33" s="400"/>
      <c r="AL33" s="400"/>
      <c r="AM33" s="400"/>
      <c r="AN33" s="400"/>
      <c r="AO33" s="400"/>
      <c r="AP33" s="400"/>
      <c r="AQ33" s="400"/>
      <c r="AR33" s="400"/>
      <c r="AS33" s="400"/>
      <c r="AT33" s="50"/>
    </row>
    <row r="34" spans="1:46" s="1" customFormat="1" ht="15.75" customHeight="1">
      <c r="A34" s="53">
        <v>10</v>
      </c>
      <c r="B34" s="288" t="s">
        <v>66</v>
      </c>
      <c r="C34" s="288"/>
      <c r="D34" s="288"/>
      <c r="E34" s="288"/>
      <c r="F34" s="288"/>
      <c r="G34" s="288"/>
      <c r="H34" s="271" t="s">
        <v>43</v>
      </c>
      <c r="I34" s="271"/>
      <c r="J34" s="354">
        <f>ROUND(IF(J38=0,0,J32/J38),4)</f>
        <v>0</v>
      </c>
      <c r="K34" s="354"/>
      <c r="L34" s="354"/>
      <c r="M34" s="354">
        <f>ROUND(IF(M38=0,0,M32/M38),4)</f>
        <v>0</v>
      </c>
      <c r="N34" s="354"/>
      <c r="O34" s="354"/>
      <c r="P34" s="354">
        <f>ROUND(IF(P38=0,0,P32/P38),4)</f>
        <v>0</v>
      </c>
      <c r="Q34" s="354"/>
      <c r="R34" s="354"/>
      <c r="S34" s="354">
        <f>ROUND(IF(S38=0,0,S32/S38),4)</f>
        <v>0</v>
      </c>
      <c r="T34" s="354"/>
      <c r="U34" s="354"/>
      <c r="V34" s="354">
        <f>ROUND(IF(V38=0,0,V32/V38),4)</f>
        <v>0</v>
      </c>
      <c r="W34" s="354"/>
      <c r="X34" s="354"/>
      <c r="Y34" s="354">
        <f>ROUND(IF(Y38=0,0,Y32/Y38),4)</f>
        <v>0</v>
      </c>
      <c r="Z34" s="354"/>
      <c r="AA34" s="354"/>
      <c r="AB34" s="354">
        <f>ROUND(IF(AB38=0,0,AB32/AB38),4)</f>
        <v>0</v>
      </c>
      <c r="AC34" s="354"/>
      <c r="AD34" s="354"/>
      <c r="AE34" s="354">
        <f>ROUND(IF(AE38=0,0,AE32/AE38),4)</f>
        <v>0</v>
      </c>
      <c r="AF34" s="354"/>
      <c r="AG34" s="354"/>
      <c r="AH34" s="354">
        <f>ROUND(IF(AH38=0,0,AH32/AH38),4)</f>
        <v>0</v>
      </c>
      <c r="AI34" s="354"/>
      <c r="AJ34" s="354"/>
      <c r="AK34" s="354">
        <f>ROUND(IF(AK38=0,0,AK32/AK38),4)</f>
        <v>0</v>
      </c>
      <c r="AL34" s="354"/>
      <c r="AM34" s="354"/>
      <c r="AN34" s="354">
        <f>ROUND(IF(AN38=0,0,AN32/AN38),4)</f>
        <v>0</v>
      </c>
      <c r="AO34" s="354"/>
      <c r="AP34" s="354"/>
      <c r="AQ34" s="354">
        <f>ROUND(IF(AQ38=0,0,AQ32/AQ38),4)</f>
        <v>0</v>
      </c>
      <c r="AR34" s="354"/>
      <c r="AS34" s="354"/>
      <c r="AT34" s="50"/>
    </row>
    <row r="35" spans="1:46" s="1" customFormat="1" ht="15.75" customHeight="1">
      <c r="A35" s="53">
        <v>12</v>
      </c>
      <c r="B35" s="384" t="s">
        <v>67</v>
      </c>
      <c r="C35" s="384"/>
      <c r="D35" s="384"/>
      <c r="E35" s="384"/>
      <c r="F35" s="384"/>
      <c r="G35" s="384"/>
      <c r="H35" s="271" t="s">
        <v>45</v>
      </c>
      <c r="I35" s="271"/>
      <c r="J35" s="396">
        <f>IF(J26=0,0,IF(J29=0,0,J32/J29))</f>
        <v>0</v>
      </c>
      <c r="K35" s="396"/>
      <c r="L35" s="396"/>
      <c r="M35" s="396">
        <f>IF(M29=0,0,M32/M29)</f>
        <v>0</v>
      </c>
      <c r="N35" s="396"/>
      <c r="O35" s="396"/>
      <c r="P35" s="396">
        <f>IF(P29=0,0,P32/P29)</f>
        <v>0</v>
      </c>
      <c r="Q35" s="396"/>
      <c r="R35" s="396"/>
      <c r="S35" s="396">
        <f>IF(S29=0,0,S32/S29)</f>
        <v>0</v>
      </c>
      <c r="T35" s="396"/>
      <c r="U35" s="396"/>
      <c r="V35" s="396">
        <f>IF(V29=0,0,V32/V29)</f>
        <v>0</v>
      </c>
      <c r="W35" s="396"/>
      <c r="X35" s="396"/>
      <c r="Y35" s="396">
        <f>IF(Y29=0,0,Y32/Y29)</f>
        <v>0</v>
      </c>
      <c r="Z35" s="396"/>
      <c r="AA35" s="396"/>
      <c r="AB35" s="396">
        <f>IF(AB29=0,0,AB32/AB29)</f>
        <v>0</v>
      </c>
      <c r="AC35" s="396"/>
      <c r="AD35" s="396"/>
      <c r="AE35" s="396">
        <f>IF(AE29=0,0,AE32/AE29)</f>
        <v>0</v>
      </c>
      <c r="AF35" s="396"/>
      <c r="AG35" s="396"/>
      <c r="AH35" s="396">
        <f>IF(AH29=0,0,AH32/AH29)</f>
        <v>0</v>
      </c>
      <c r="AI35" s="396"/>
      <c r="AJ35" s="396"/>
      <c r="AK35" s="396">
        <f>IF(AK29=0,0,AK32/AK29)</f>
        <v>0</v>
      </c>
      <c r="AL35" s="396"/>
      <c r="AM35" s="396"/>
      <c r="AN35" s="396">
        <f>IF(AN29=0,0,AN32/AN29)</f>
        <v>0</v>
      </c>
      <c r="AO35" s="396"/>
      <c r="AP35" s="396"/>
      <c r="AQ35" s="396">
        <f>IF(AQ29=0,0,AQ32/AQ29)</f>
        <v>0</v>
      </c>
      <c r="AR35" s="396"/>
      <c r="AS35" s="396"/>
      <c r="AT35" s="50"/>
    </row>
    <row r="36" spans="1:46" s="1" customFormat="1" ht="15.7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</row>
    <row r="37" spans="1:46" s="1" customFormat="1" ht="15.75" customHeight="1">
      <c r="A37" s="58" t="s">
        <v>30</v>
      </c>
      <c r="B37" s="295" t="s">
        <v>31</v>
      </c>
      <c r="C37" s="295"/>
      <c r="D37" s="295"/>
      <c r="E37" s="295"/>
      <c r="F37" s="295"/>
      <c r="G37" s="295"/>
      <c r="H37" s="295" t="s">
        <v>5</v>
      </c>
      <c r="I37" s="295"/>
      <c r="J37" s="286" t="s">
        <v>32</v>
      </c>
      <c r="K37" s="286"/>
      <c r="L37" s="286"/>
      <c r="M37" s="286">
        <f>M24</f>
        <v>0</v>
      </c>
      <c r="N37" s="286"/>
      <c r="O37" s="286"/>
      <c r="P37" s="286">
        <f>P24</f>
        <v>0</v>
      </c>
      <c r="Q37" s="286"/>
      <c r="R37" s="286"/>
      <c r="S37" s="286">
        <f>S24</f>
        <v>0</v>
      </c>
      <c r="T37" s="286"/>
      <c r="U37" s="286"/>
      <c r="V37" s="286">
        <f>V24</f>
        <v>0</v>
      </c>
      <c r="W37" s="286"/>
      <c r="X37" s="286"/>
      <c r="Y37" s="286">
        <f>Y24</f>
        <v>0</v>
      </c>
      <c r="Z37" s="286"/>
      <c r="AA37" s="286"/>
      <c r="AB37" s="286">
        <f>AB24</f>
        <v>0</v>
      </c>
      <c r="AC37" s="286"/>
      <c r="AD37" s="286"/>
      <c r="AE37" s="286">
        <f>AE24</f>
        <v>0</v>
      </c>
      <c r="AF37" s="286"/>
      <c r="AG37" s="286"/>
      <c r="AH37" s="286">
        <f>AH24</f>
        <v>0</v>
      </c>
      <c r="AI37" s="286"/>
      <c r="AJ37" s="286"/>
      <c r="AK37" s="286">
        <f>AK24</f>
        <v>0</v>
      </c>
      <c r="AL37" s="286"/>
      <c r="AM37" s="286"/>
      <c r="AN37" s="286">
        <f>AN24</f>
        <v>0</v>
      </c>
      <c r="AO37" s="286"/>
      <c r="AP37" s="286"/>
      <c r="AQ37" s="286">
        <f>AQ24</f>
        <v>0</v>
      </c>
      <c r="AR37" s="286"/>
      <c r="AS37" s="286"/>
      <c r="AT37" s="50"/>
    </row>
    <row r="38" spans="1:46" s="1" customFormat="1" ht="15.75" customHeight="1">
      <c r="A38" s="53">
        <v>13</v>
      </c>
      <c r="B38" s="288" t="s">
        <v>122</v>
      </c>
      <c r="C38" s="288"/>
      <c r="D38" s="288"/>
      <c r="E38" s="288"/>
      <c r="F38" s="288"/>
      <c r="G38" s="288"/>
      <c r="H38" s="295" t="s">
        <v>15</v>
      </c>
      <c r="I38" s="295"/>
      <c r="J38" s="396">
        <f>SUM(J39:J40)</f>
        <v>0</v>
      </c>
      <c r="K38" s="396"/>
      <c r="L38" s="396"/>
      <c r="M38" s="394">
        <f>SUM(M39:O40)</f>
        <v>0</v>
      </c>
      <c r="N38" s="394"/>
      <c r="O38" s="394"/>
      <c r="P38" s="394">
        <f>SUM(P39:R40)</f>
        <v>0</v>
      </c>
      <c r="Q38" s="394"/>
      <c r="R38" s="394"/>
      <c r="S38" s="394">
        <f>SUM(S39:U40)</f>
        <v>0</v>
      </c>
      <c r="T38" s="394"/>
      <c r="U38" s="394"/>
      <c r="V38" s="394">
        <f>SUM(V39:X40)</f>
        <v>0</v>
      </c>
      <c r="W38" s="394"/>
      <c r="X38" s="394"/>
      <c r="Y38" s="394">
        <f>SUM(Y39:AA40)</f>
        <v>0</v>
      </c>
      <c r="Z38" s="394"/>
      <c r="AA38" s="394"/>
      <c r="AB38" s="394">
        <f>SUM(AB39:AD40)</f>
        <v>0</v>
      </c>
      <c r="AC38" s="394"/>
      <c r="AD38" s="394"/>
      <c r="AE38" s="394">
        <f>SUM(AE39:AG40)</f>
        <v>0</v>
      </c>
      <c r="AF38" s="394"/>
      <c r="AG38" s="394"/>
      <c r="AH38" s="394">
        <f>SUM(AH39:AJ40)</f>
        <v>0</v>
      </c>
      <c r="AI38" s="394"/>
      <c r="AJ38" s="394"/>
      <c r="AK38" s="394">
        <f>SUM(AK39:AM40)</f>
        <v>0</v>
      </c>
      <c r="AL38" s="394"/>
      <c r="AM38" s="394"/>
      <c r="AN38" s="394">
        <f>SUM(AN39:AP40)</f>
        <v>0</v>
      </c>
      <c r="AO38" s="394"/>
      <c r="AP38" s="394"/>
      <c r="AQ38" s="394">
        <f>SUM(AQ39:AS40)</f>
        <v>0</v>
      </c>
      <c r="AR38" s="394"/>
      <c r="AS38" s="394"/>
      <c r="AT38" s="50"/>
    </row>
    <row r="39" spans="1:46" s="1" customFormat="1" ht="15.75" customHeight="1">
      <c r="A39" s="53">
        <v>14</v>
      </c>
      <c r="B39" s="288" t="s">
        <v>123</v>
      </c>
      <c r="C39" s="288"/>
      <c r="D39" s="288"/>
      <c r="E39" s="288"/>
      <c r="F39" s="288"/>
      <c r="G39" s="288"/>
      <c r="H39" s="295" t="s">
        <v>15</v>
      </c>
      <c r="I39" s="295"/>
      <c r="J39" s="396">
        <f>ROUND(J30*$AJ$9/3600,3)</f>
        <v>0</v>
      </c>
      <c r="K39" s="396"/>
      <c r="L39" s="396"/>
      <c r="M39" s="394">
        <f>M30*$AJ$9/3600</f>
        <v>0</v>
      </c>
      <c r="N39" s="394"/>
      <c r="O39" s="394"/>
      <c r="P39" s="394">
        <f>P30*$AJ$9/3600</f>
        <v>0</v>
      </c>
      <c r="Q39" s="394"/>
      <c r="R39" s="394"/>
      <c r="S39" s="394">
        <f>S30*$AJ$9/3600</f>
        <v>0</v>
      </c>
      <c r="T39" s="394"/>
      <c r="U39" s="394"/>
      <c r="V39" s="394">
        <f>V30*$AJ$9/3600</f>
        <v>0</v>
      </c>
      <c r="W39" s="394"/>
      <c r="X39" s="394"/>
      <c r="Y39" s="394">
        <f>Y30*$AJ$9/3600</f>
        <v>0</v>
      </c>
      <c r="Z39" s="394"/>
      <c r="AA39" s="394"/>
      <c r="AB39" s="394">
        <f>AB30*$AJ$9/3600</f>
        <v>0</v>
      </c>
      <c r="AC39" s="394"/>
      <c r="AD39" s="394"/>
      <c r="AE39" s="394">
        <f>AE30*$AJ$9/3600</f>
        <v>0</v>
      </c>
      <c r="AF39" s="394"/>
      <c r="AG39" s="394"/>
      <c r="AH39" s="394">
        <f>AH30*$AJ$9/3600</f>
        <v>0</v>
      </c>
      <c r="AI39" s="394"/>
      <c r="AJ39" s="394"/>
      <c r="AK39" s="394">
        <f>AK30*$AJ$9/3600</f>
        <v>0</v>
      </c>
      <c r="AL39" s="394"/>
      <c r="AM39" s="394"/>
      <c r="AN39" s="394">
        <f>AN30*$AJ$9/3600</f>
        <v>0</v>
      </c>
      <c r="AO39" s="394"/>
      <c r="AP39" s="394"/>
      <c r="AQ39" s="394">
        <f>AQ30*$AJ$9/3600</f>
        <v>0</v>
      </c>
      <c r="AR39" s="394"/>
      <c r="AS39" s="394"/>
      <c r="AT39" s="50"/>
    </row>
    <row r="40" spans="1:46" s="1" customFormat="1" ht="15.75" customHeight="1">
      <c r="A40" s="53">
        <v>15</v>
      </c>
      <c r="B40" s="398" t="s">
        <v>455</v>
      </c>
      <c r="C40" s="398"/>
      <c r="D40" s="398"/>
      <c r="E40" s="398"/>
      <c r="F40" s="398"/>
      <c r="G40" s="398"/>
      <c r="H40" s="295" t="s">
        <v>15</v>
      </c>
      <c r="I40" s="295"/>
      <c r="J40" s="396">
        <f>ROUND(J31*$AJ$9/3600,3)</f>
        <v>0</v>
      </c>
      <c r="K40" s="396"/>
      <c r="L40" s="396"/>
      <c r="M40" s="394">
        <f>M31*$AJ$9/3600</f>
        <v>0</v>
      </c>
      <c r="N40" s="394"/>
      <c r="O40" s="394"/>
      <c r="P40" s="394">
        <f>P31*$AJ$9/3600</f>
        <v>0</v>
      </c>
      <c r="Q40" s="394"/>
      <c r="R40" s="394"/>
      <c r="S40" s="394">
        <f>S31*$AJ$9/3600</f>
        <v>0</v>
      </c>
      <c r="T40" s="394"/>
      <c r="U40" s="394"/>
      <c r="V40" s="394">
        <f>V31*$AJ$9/3600</f>
        <v>0</v>
      </c>
      <c r="W40" s="394"/>
      <c r="X40" s="394"/>
      <c r="Y40" s="394">
        <f>Y31*$AJ$9/3600</f>
        <v>0</v>
      </c>
      <c r="Z40" s="394"/>
      <c r="AA40" s="394"/>
      <c r="AB40" s="394">
        <f>AB31*$AJ$9/3600</f>
        <v>0</v>
      </c>
      <c r="AC40" s="394"/>
      <c r="AD40" s="394"/>
      <c r="AE40" s="394">
        <f>AE31*$AJ$9/3600</f>
        <v>0</v>
      </c>
      <c r="AF40" s="394"/>
      <c r="AG40" s="394"/>
      <c r="AH40" s="394">
        <f>AH31*$AJ$9/3600</f>
        <v>0</v>
      </c>
      <c r="AI40" s="394"/>
      <c r="AJ40" s="394"/>
      <c r="AK40" s="394">
        <f>AK31*$AJ$9/3600</f>
        <v>0</v>
      </c>
      <c r="AL40" s="394"/>
      <c r="AM40" s="394"/>
      <c r="AN40" s="394">
        <f>AN31*$AJ$9/3600</f>
        <v>0</v>
      </c>
      <c r="AO40" s="394"/>
      <c r="AP40" s="394"/>
      <c r="AQ40" s="394">
        <f>AQ31*$AJ$9/3600</f>
        <v>0</v>
      </c>
      <c r="AR40" s="394"/>
      <c r="AS40" s="394"/>
      <c r="AT40" s="50"/>
    </row>
    <row r="41" spans="1:46" s="1" customFormat="1" ht="15.75" customHeight="1">
      <c r="A41" s="53">
        <v>16</v>
      </c>
      <c r="B41" s="397" t="s">
        <v>454</v>
      </c>
      <c r="C41" s="397"/>
      <c r="D41" s="397"/>
      <c r="E41" s="397"/>
      <c r="F41" s="397"/>
      <c r="G41" s="397"/>
      <c r="H41" s="295" t="s">
        <v>15</v>
      </c>
      <c r="I41" s="295"/>
      <c r="J41" s="396">
        <f>ROUND(J40*$AQ$70,3)</f>
        <v>0</v>
      </c>
      <c r="K41" s="396"/>
      <c r="L41" s="396"/>
      <c r="M41" s="394">
        <f>M40*AQ70</f>
        <v>0</v>
      </c>
      <c r="N41" s="394"/>
      <c r="O41" s="394"/>
      <c r="P41" s="394">
        <f>P40*AT70</f>
        <v>0</v>
      </c>
      <c r="Q41" s="394"/>
      <c r="R41" s="394"/>
      <c r="S41" s="394">
        <f>S40*AW70</f>
        <v>0</v>
      </c>
      <c r="T41" s="394"/>
      <c r="U41" s="394"/>
      <c r="V41" s="394">
        <f>V40*AZ70</f>
        <v>0</v>
      </c>
      <c r="W41" s="394"/>
      <c r="X41" s="394"/>
      <c r="Y41" s="394">
        <f>Y40*BC70</f>
        <v>0</v>
      </c>
      <c r="Z41" s="394"/>
      <c r="AA41" s="394"/>
      <c r="AB41" s="394">
        <f>AB40*BF70</f>
        <v>0</v>
      </c>
      <c r="AC41" s="394"/>
      <c r="AD41" s="394"/>
      <c r="AE41" s="394">
        <f>AE40*BI70</f>
        <v>0</v>
      </c>
      <c r="AF41" s="394"/>
      <c r="AG41" s="394"/>
      <c r="AH41" s="394">
        <f>AH40*BL70</f>
        <v>0</v>
      </c>
      <c r="AI41" s="394"/>
      <c r="AJ41" s="394"/>
      <c r="AK41" s="394">
        <f>AK40*BO70</f>
        <v>0</v>
      </c>
      <c r="AL41" s="394"/>
      <c r="AM41" s="394"/>
      <c r="AN41" s="394">
        <f>AN40*BR70</f>
        <v>0</v>
      </c>
      <c r="AO41" s="394"/>
      <c r="AP41" s="394"/>
      <c r="AQ41" s="394">
        <f>AQ40*BU70</f>
        <v>0</v>
      </c>
      <c r="AR41" s="394"/>
      <c r="AS41" s="394"/>
      <c r="AT41" s="50"/>
    </row>
    <row r="42" spans="1:46" s="1" customFormat="1" ht="15.75" customHeight="1">
      <c r="A42" s="53">
        <v>17</v>
      </c>
      <c r="B42" s="395" t="s">
        <v>453</v>
      </c>
      <c r="C42" s="395"/>
      <c r="D42" s="395"/>
      <c r="E42" s="395"/>
      <c r="F42" s="395"/>
      <c r="G42" s="395"/>
      <c r="H42" s="295" t="s">
        <v>15</v>
      </c>
      <c r="I42" s="295"/>
      <c r="J42" s="396">
        <f>SUM(J33,-J41)</f>
        <v>0</v>
      </c>
      <c r="K42" s="396"/>
      <c r="L42" s="396"/>
      <c r="M42" s="394">
        <f>SUM(M33,-M41)</f>
        <v>0</v>
      </c>
      <c r="N42" s="394"/>
      <c r="O42" s="394"/>
      <c r="P42" s="394">
        <f>SUM(P33,-P41)</f>
        <v>0</v>
      </c>
      <c r="Q42" s="394"/>
      <c r="R42" s="394"/>
      <c r="S42" s="394">
        <f>SUM(S33,-S41)</f>
        <v>0</v>
      </c>
      <c r="T42" s="394"/>
      <c r="U42" s="394"/>
      <c r="V42" s="394">
        <f>SUM(V33,-V41)</f>
        <v>0</v>
      </c>
      <c r="W42" s="394"/>
      <c r="X42" s="394"/>
      <c r="Y42" s="394">
        <f>SUM(Y33,-Y41)</f>
        <v>0</v>
      </c>
      <c r="Z42" s="394"/>
      <c r="AA42" s="394"/>
      <c r="AB42" s="394">
        <f>SUM(AB33,-AB41)</f>
        <v>0</v>
      </c>
      <c r="AC42" s="394"/>
      <c r="AD42" s="394"/>
      <c r="AE42" s="394">
        <f>SUM(AE33,-AE41)</f>
        <v>0</v>
      </c>
      <c r="AF42" s="394"/>
      <c r="AG42" s="394"/>
      <c r="AH42" s="394">
        <f>SUM(AH33,-AH41)</f>
        <v>0</v>
      </c>
      <c r="AI42" s="394"/>
      <c r="AJ42" s="394"/>
      <c r="AK42" s="394">
        <f>SUM(AK33,-AK41)</f>
        <v>0</v>
      </c>
      <c r="AL42" s="394"/>
      <c r="AM42" s="394"/>
      <c r="AN42" s="394">
        <f>SUM(AN33,-AN41)</f>
        <v>0</v>
      </c>
      <c r="AO42" s="394"/>
      <c r="AP42" s="394"/>
      <c r="AQ42" s="394">
        <f>SUM(AQ33,-AQ41)</f>
        <v>0</v>
      </c>
      <c r="AR42" s="394"/>
      <c r="AS42" s="394"/>
      <c r="AT42" s="50"/>
    </row>
    <row r="43" spans="1:46" s="1" customFormat="1" ht="15.75" customHeight="1">
      <c r="A43" s="53">
        <v>18</v>
      </c>
      <c r="B43" s="390" t="s">
        <v>459</v>
      </c>
      <c r="C43" s="390"/>
      <c r="D43" s="390"/>
      <c r="E43" s="390"/>
      <c r="F43" s="390"/>
      <c r="G43" s="390"/>
      <c r="H43" s="295" t="s">
        <v>43</v>
      </c>
      <c r="I43" s="295"/>
      <c r="J43" s="391">
        <f>ROUND(IF(J38-J40=0,0,SUM(J32,J42)/(J38-J40)),4)</f>
        <v>0</v>
      </c>
      <c r="K43" s="391"/>
      <c r="L43" s="391"/>
      <c r="M43" s="392">
        <f>IF(M39=0,0,SUM(M32,M42)/M39)</f>
        <v>0</v>
      </c>
      <c r="N43" s="392"/>
      <c r="O43" s="392"/>
      <c r="P43" s="392">
        <f>IF(P39=0,0,SUM(P32,P42)/P39)</f>
        <v>0</v>
      </c>
      <c r="Q43" s="392"/>
      <c r="R43" s="392"/>
      <c r="S43" s="392">
        <f>IF(S39=0,0,SUM(S32,S42)/S39)</f>
        <v>0</v>
      </c>
      <c r="T43" s="392"/>
      <c r="U43" s="392"/>
      <c r="V43" s="392">
        <f>IF(V39=0,0,SUM(V32,V42)/V39)</f>
        <v>0</v>
      </c>
      <c r="W43" s="392"/>
      <c r="X43" s="392"/>
      <c r="Y43" s="392">
        <f>IF(Y39=0,0,SUM(Y32,Y42)/Y39)</f>
        <v>0</v>
      </c>
      <c r="Z43" s="392"/>
      <c r="AA43" s="392"/>
      <c r="AB43" s="392">
        <f>IF(AB39=0,0,SUM(AB32,AB42)/AB39)</f>
        <v>0</v>
      </c>
      <c r="AC43" s="392"/>
      <c r="AD43" s="392"/>
      <c r="AE43" s="392">
        <f>IF(AE39=0,0,SUM(AE32,AE42)/AE39)</f>
        <v>0</v>
      </c>
      <c r="AF43" s="392"/>
      <c r="AG43" s="392"/>
      <c r="AH43" s="392">
        <f>IF(AH39=0,0,SUM(AH32,AH42)/AH39)</f>
        <v>0</v>
      </c>
      <c r="AI43" s="392"/>
      <c r="AJ43" s="392"/>
      <c r="AK43" s="392">
        <f>IF(AK39=0,0,SUM(AK32,AK42)/AK39)</f>
        <v>0</v>
      </c>
      <c r="AL43" s="392"/>
      <c r="AM43" s="392"/>
      <c r="AN43" s="392">
        <f>IF(AN39=0,0,SUM(AN32,AN42)/AN39)</f>
        <v>0</v>
      </c>
      <c r="AO43" s="392"/>
      <c r="AP43" s="392"/>
      <c r="AQ43" s="392">
        <f>IF(AQ39=0,0,SUM(AQ32,AQ42)/AQ39)</f>
        <v>0</v>
      </c>
      <c r="AR43" s="392"/>
      <c r="AS43" s="392"/>
      <c r="AT43" s="50"/>
    </row>
    <row r="44" spans="1:46" s="1" customFormat="1" ht="15.75" customHeight="1">
      <c r="A44" s="53">
        <v>19</v>
      </c>
      <c r="B44" s="288" t="s">
        <v>125</v>
      </c>
      <c r="C44" s="288"/>
      <c r="D44" s="288"/>
      <c r="E44" s="288"/>
      <c r="F44" s="288"/>
      <c r="G44" s="288"/>
      <c r="H44" s="295" t="s">
        <v>43</v>
      </c>
      <c r="I44" s="295"/>
      <c r="J44" s="393">
        <f>IF(J43&gt;=$AQ$68=0,ROUND(IF(J38-J40=0,0,J32/(J38-J40)),4),0)</f>
        <v>0</v>
      </c>
      <c r="K44" s="393"/>
      <c r="L44" s="393"/>
      <c r="M44" s="389">
        <f>IF(M43&gt;=$AQ$68,0,IF(M39=0,0,M32/M39))</f>
        <v>0</v>
      </c>
      <c r="N44" s="389"/>
      <c r="O44" s="389"/>
      <c r="P44" s="389">
        <f>IF(P43&gt;=$AQ$68,0,IF(P39=0,0,P32/P39))</f>
        <v>0</v>
      </c>
      <c r="Q44" s="389"/>
      <c r="R44" s="389"/>
      <c r="S44" s="389">
        <f>IF(S43&gt;=$AQ$68,0,IF(S39=0,0,S32/S39))</f>
        <v>0</v>
      </c>
      <c r="T44" s="389"/>
      <c r="U44" s="389"/>
      <c r="V44" s="389">
        <f>IF(V43&gt;=$AQ$68,0,IF(V39=0,0,V32/V39))</f>
        <v>0</v>
      </c>
      <c r="W44" s="389"/>
      <c r="X44" s="389"/>
      <c r="Y44" s="389">
        <f>IF(Y43&gt;=$AQ$68,0,IF(Y39=0,0,Y32/Y39))</f>
        <v>0</v>
      </c>
      <c r="Z44" s="389"/>
      <c r="AA44" s="389"/>
      <c r="AB44" s="389">
        <f>IF(AB43&gt;=$AQ$68,0,IF(AB39=0,0,AB32/AB39))</f>
        <v>0</v>
      </c>
      <c r="AC44" s="389"/>
      <c r="AD44" s="389"/>
      <c r="AE44" s="389">
        <f>IF(AE43&gt;=$AQ$68,0,IF(AE39=0,0,AE32/AE39))</f>
        <v>0</v>
      </c>
      <c r="AF44" s="389"/>
      <c r="AG44" s="389"/>
      <c r="AH44" s="389">
        <f>IF(AH43&gt;=$AQ$68,0,IF(AH39=0,0,AH32/AH39))</f>
        <v>0</v>
      </c>
      <c r="AI44" s="389"/>
      <c r="AJ44" s="389"/>
      <c r="AK44" s="389">
        <f>IF(AK43&gt;=$AQ$68,0,IF(AK39=0,0,AK32/AK39))</f>
        <v>0</v>
      </c>
      <c r="AL44" s="389"/>
      <c r="AM44" s="389"/>
      <c r="AN44" s="389">
        <f>IF(AN43&gt;=$AQ$68,0,IF(AN39=0,0,AN32/AN39))</f>
        <v>0</v>
      </c>
      <c r="AO44" s="389"/>
      <c r="AP44" s="389"/>
      <c r="AQ44" s="389">
        <f>IF(AQ43&gt;=$AQ$68,0,IF(AQ39=0,0,AQ32/AQ39))</f>
        <v>0</v>
      </c>
      <c r="AR44" s="389"/>
      <c r="AS44" s="389"/>
      <c r="AT44" s="50"/>
    </row>
    <row r="45" spans="1:46" s="1" customFormat="1" ht="15.75" customHeight="1">
      <c r="A45" s="53">
        <v>20</v>
      </c>
      <c r="B45" s="270" t="s">
        <v>126</v>
      </c>
      <c r="C45" s="270"/>
      <c r="D45" s="270"/>
      <c r="E45" s="270"/>
      <c r="F45" s="270"/>
      <c r="G45" s="270"/>
      <c r="H45" s="295" t="s">
        <v>59</v>
      </c>
      <c r="I45" s="295"/>
      <c r="J45" s="385">
        <f>ROUND(IF(J44=0,0,IF($AQ$68-J44=0,0,J44/($AQ$68-J44))),4)</f>
        <v>0</v>
      </c>
      <c r="K45" s="385"/>
      <c r="L45" s="385"/>
      <c r="M45" s="385">
        <f>ROUND(IF(M44=0,0,IF($AQ$68-M44=0,0,M44/($AQ$68-M44))),4)</f>
        <v>0</v>
      </c>
      <c r="N45" s="385"/>
      <c r="O45" s="385"/>
      <c r="P45" s="385">
        <f>ROUND(IF(P44=0,0,IF($AQ$68-P44=0,0,P44/($AQ$68-P44))),4)</f>
        <v>0</v>
      </c>
      <c r="Q45" s="385"/>
      <c r="R45" s="385"/>
      <c r="S45" s="385">
        <f>ROUND(IF(S44=0,0,IF($AQ$68-S44=0,0,S44/($AQ$68-S44))),4)</f>
        <v>0</v>
      </c>
      <c r="T45" s="385"/>
      <c r="U45" s="385"/>
      <c r="V45" s="385">
        <f>ROUND(IF(V44=0,0,IF($AQ$68-V44=0,0,V44/($AQ$68-V44))),4)</f>
        <v>0</v>
      </c>
      <c r="W45" s="385"/>
      <c r="X45" s="385"/>
      <c r="Y45" s="385">
        <f>ROUND(IF(Y44=0,0,IF($AQ$68-Y44=0,0,Y44/($AQ$68-Y44))),4)</f>
        <v>0</v>
      </c>
      <c r="Z45" s="385"/>
      <c r="AA45" s="385"/>
      <c r="AB45" s="385">
        <f>ROUND(IF(AB44=0,0,IF($AQ$68-AB44=0,0,AB44/($AQ$68-AB44))),4)</f>
        <v>0</v>
      </c>
      <c r="AC45" s="385"/>
      <c r="AD45" s="385"/>
      <c r="AE45" s="385">
        <f>ROUND(IF(AE44=0,0,IF($AQ$68-AE44=0,0,AE44/($AQ$68-AE44))),4)</f>
        <v>0</v>
      </c>
      <c r="AF45" s="385"/>
      <c r="AG45" s="385"/>
      <c r="AH45" s="385">
        <f>ROUND(IF(AH44=0,0,IF($AQ$68-AH44=0,0,AH44/($AQ$68-AH44))),4)</f>
        <v>0</v>
      </c>
      <c r="AI45" s="385"/>
      <c r="AJ45" s="385"/>
      <c r="AK45" s="385">
        <f>ROUND(IF(AK44=0,0,IF($AQ$68-AK44=0,0,AK44/($AQ$68-AK44))),4)</f>
        <v>0</v>
      </c>
      <c r="AL45" s="385"/>
      <c r="AM45" s="385"/>
      <c r="AN45" s="385">
        <f>ROUND(IF(AN44=0,0,IF($AQ$68-AN44=0,0,AN44/($AQ$68-AN44))),4)</f>
        <v>0</v>
      </c>
      <c r="AO45" s="385"/>
      <c r="AP45" s="385"/>
      <c r="AQ45" s="385">
        <f>ROUND(IF(AQ44=0,0,IF($AQ$68-AQ44=0,0,AQ44/($AQ$68-AQ44))),4)</f>
        <v>0</v>
      </c>
      <c r="AR45" s="385"/>
      <c r="AS45" s="385"/>
      <c r="AT45" s="50"/>
    </row>
    <row r="46" spans="1:46" s="1" customFormat="1" ht="15.75" customHeight="1">
      <c r="A46" s="53">
        <v>21</v>
      </c>
      <c r="B46" s="387" t="s">
        <v>460</v>
      </c>
      <c r="C46" s="387"/>
      <c r="D46" s="387"/>
      <c r="E46" s="387"/>
      <c r="F46" s="387"/>
      <c r="G46" s="387"/>
      <c r="H46" s="295" t="s">
        <v>15</v>
      </c>
      <c r="I46" s="295"/>
      <c r="J46" s="388">
        <f>SUM(M46:AS46)</f>
        <v>0</v>
      </c>
      <c r="K46" s="388"/>
      <c r="L46" s="388"/>
      <c r="M46" s="386">
        <f>IF(M43&gt;$AQ$68,M32,M42*M45)</f>
        <v>0</v>
      </c>
      <c r="N46" s="386"/>
      <c r="O46" s="386"/>
      <c r="P46" s="386">
        <f>IF(P43&gt;$AQ$68,P32,P42*P45)</f>
        <v>0</v>
      </c>
      <c r="Q46" s="386"/>
      <c r="R46" s="386"/>
      <c r="S46" s="386">
        <f>IF(S43&gt;$AQ$68,S32,S42*S45)</f>
        <v>0</v>
      </c>
      <c r="T46" s="386"/>
      <c r="U46" s="386"/>
      <c r="V46" s="386">
        <f>IF(V43&gt;$AQ$68,V32,V42*V45)</f>
        <v>0</v>
      </c>
      <c r="W46" s="386"/>
      <c r="X46" s="386"/>
      <c r="Y46" s="386">
        <f>IF(Y43&gt;$AQ$68,Y32,Y42*Y45)</f>
        <v>0</v>
      </c>
      <c r="Z46" s="386"/>
      <c r="AA46" s="386"/>
      <c r="AB46" s="386">
        <f>IF(AB43&gt;$AQ$68,AB32,AB42*AB45)</f>
        <v>0</v>
      </c>
      <c r="AC46" s="386"/>
      <c r="AD46" s="386"/>
      <c r="AE46" s="386">
        <f>IF(AE43&gt;$AQ$68,AE32,AE42*AE45)</f>
        <v>0</v>
      </c>
      <c r="AF46" s="386"/>
      <c r="AG46" s="386"/>
      <c r="AH46" s="386">
        <f>IF(AH43&gt;$AQ$68,AH32,AH42*AH45)</f>
        <v>0</v>
      </c>
      <c r="AI46" s="386"/>
      <c r="AJ46" s="386"/>
      <c r="AK46" s="386">
        <f>IF(AK43&gt;$AQ$68,AK32,AK42*AK45)</f>
        <v>0</v>
      </c>
      <c r="AL46" s="386"/>
      <c r="AM46" s="386"/>
      <c r="AN46" s="386">
        <f>IF(AN43&gt;$AQ$68,AN32,AN42*AN45)</f>
        <v>0</v>
      </c>
      <c r="AO46" s="386"/>
      <c r="AP46" s="386"/>
      <c r="AQ46" s="386">
        <f>IF(AQ43&gt;$AQ$68,AQ32,AQ42*AQ45)</f>
        <v>0</v>
      </c>
      <c r="AR46" s="386"/>
      <c r="AS46" s="386"/>
      <c r="AT46" s="50"/>
    </row>
    <row r="47" spans="1:46" s="1" customFormat="1" ht="15.75" customHeight="1">
      <c r="A47" s="53">
        <v>22</v>
      </c>
      <c r="B47" s="384" t="s">
        <v>451</v>
      </c>
      <c r="C47" s="384"/>
      <c r="D47" s="384"/>
      <c r="E47" s="384"/>
      <c r="F47" s="384"/>
      <c r="G47" s="384"/>
      <c r="H47" s="295" t="s">
        <v>15</v>
      </c>
      <c r="I47" s="295"/>
      <c r="J47" s="379">
        <f>SUM(M47:AS47)</f>
        <v>0</v>
      </c>
      <c r="K47" s="379"/>
      <c r="L47" s="379"/>
      <c r="M47" s="380">
        <f>SUM(M32,-M46)</f>
        <v>0</v>
      </c>
      <c r="N47" s="380"/>
      <c r="O47" s="380"/>
      <c r="P47" s="380">
        <f>SUM(P32,-P46)</f>
        <v>0</v>
      </c>
      <c r="Q47" s="380"/>
      <c r="R47" s="380"/>
      <c r="S47" s="380">
        <f>SUM(S32,-S46)</f>
        <v>0</v>
      </c>
      <c r="T47" s="380"/>
      <c r="U47" s="380"/>
      <c r="V47" s="380">
        <f>SUM(V32,-V46)</f>
        <v>0</v>
      </c>
      <c r="W47" s="380"/>
      <c r="X47" s="380"/>
      <c r="Y47" s="380">
        <f>SUM(Y32,-Y46)</f>
        <v>0</v>
      </c>
      <c r="Z47" s="380"/>
      <c r="AA47" s="380"/>
      <c r="AB47" s="380">
        <f>SUM(AB32,-AB46)</f>
        <v>0</v>
      </c>
      <c r="AC47" s="380"/>
      <c r="AD47" s="380"/>
      <c r="AE47" s="380">
        <f>SUM(AE32,-AE46)</f>
        <v>0</v>
      </c>
      <c r="AF47" s="380"/>
      <c r="AG47" s="380"/>
      <c r="AH47" s="380">
        <f>SUM(AH32,-AH46)</f>
        <v>0</v>
      </c>
      <c r="AI47" s="380"/>
      <c r="AJ47" s="380"/>
      <c r="AK47" s="380">
        <f>SUM(AK32,-AK46)</f>
        <v>0</v>
      </c>
      <c r="AL47" s="380"/>
      <c r="AM47" s="380"/>
      <c r="AN47" s="380">
        <f>SUM(AN32,-AN46)</f>
        <v>0</v>
      </c>
      <c r="AO47" s="380"/>
      <c r="AP47" s="380"/>
      <c r="AQ47" s="380">
        <f>SUM(AQ32,-AQ46)</f>
        <v>0</v>
      </c>
      <c r="AR47" s="380"/>
      <c r="AS47" s="380"/>
      <c r="AT47" s="50"/>
    </row>
    <row r="48" spans="1:46" s="1" customFormat="1" ht="15.75" customHeight="1">
      <c r="A48" s="53">
        <v>23</v>
      </c>
      <c r="B48" s="288" t="s">
        <v>452</v>
      </c>
      <c r="C48" s="288"/>
      <c r="D48" s="288"/>
      <c r="E48" s="288"/>
      <c r="F48" s="288"/>
      <c r="G48" s="288"/>
      <c r="H48" s="295" t="s">
        <v>15</v>
      </c>
      <c r="I48" s="295"/>
      <c r="J48" s="379">
        <f>SUM(M48:AS48)</f>
        <v>0</v>
      </c>
      <c r="K48" s="379"/>
      <c r="L48" s="379"/>
      <c r="M48" s="380">
        <f>IF(M44=0,0,M47/M44)</f>
        <v>0</v>
      </c>
      <c r="N48" s="380"/>
      <c r="O48" s="380"/>
      <c r="P48" s="380">
        <f>IF(P44=0,0,P47/P44)</f>
        <v>0</v>
      </c>
      <c r="Q48" s="380"/>
      <c r="R48" s="380"/>
      <c r="S48" s="380">
        <f>IF(S44=0,0,S47/S44)</f>
        <v>0</v>
      </c>
      <c r="T48" s="380"/>
      <c r="U48" s="380"/>
      <c r="V48" s="380">
        <f>IF(V44=0,0,V47/V44)</f>
        <v>0</v>
      </c>
      <c r="W48" s="380"/>
      <c r="X48" s="380"/>
      <c r="Y48" s="380">
        <f>IF(Y44=0,0,Y47/Y44)</f>
        <v>0</v>
      </c>
      <c r="Z48" s="380"/>
      <c r="AA48" s="380"/>
      <c r="AB48" s="380">
        <f>IF(AB44=0,0,AB47/AB44)</f>
        <v>0</v>
      </c>
      <c r="AC48" s="380"/>
      <c r="AD48" s="380"/>
      <c r="AE48" s="380">
        <f>IF(AE44=0,0,AE47/AE44)</f>
        <v>0</v>
      </c>
      <c r="AF48" s="380"/>
      <c r="AG48" s="380"/>
      <c r="AH48" s="380">
        <f>IF(AH44=0,0,AH47/AH44)</f>
        <v>0</v>
      </c>
      <c r="AI48" s="380"/>
      <c r="AJ48" s="380"/>
      <c r="AK48" s="380">
        <f>IF(AK44=0,0,AK47/AK44)</f>
        <v>0</v>
      </c>
      <c r="AL48" s="380"/>
      <c r="AM48" s="380"/>
      <c r="AN48" s="380">
        <f>IF(AN44=0,0,AN47/AN44)</f>
        <v>0</v>
      </c>
      <c r="AO48" s="380"/>
      <c r="AP48" s="380"/>
      <c r="AQ48" s="380">
        <f>IF(AQ44=0,0,AQ47/AQ44)</f>
        <v>0</v>
      </c>
      <c r="AR48" s="380"/>
      <c r="AS48" s="380"/>
      <c r="AT48" s="50"/>
    </row>
    <row r="49" spans="1:256" s="1" customFormat="1" ht="15.75" customHeight="1">
      <c r="A49" s="53">
        <v>24</v>
      </c>
      <c r="B49" s="376" t="s">
        <v>456</v>
      </c>
      <c r="C49" s="377"/>
      <c r="D49" s="377"/>
      <c r="E49" s="377"/>
      <c r="F49" s="377"/>
      <c r="G49" s="378"/>
      <c r="H49" s="295" t="s">
        <v>15</v>
      </c>
      <c r="I49" s="295"/>
      <c r="J49" s="379">
        <f>SUM(M49:AS49)</f>
        <v>0</v>
      </c>
      <c r="K49" s="379"/>
      <c r="L49" s="379"/>
      <c r="M49" s="380">
        <f>SUM(M38,-M40-M48)</f>
        <v>0</v>
      </c>
      <c r="N49" s="380"/>
      <c r="O49" s="380"/>
      <c r="P49" s="380">
        <f>SUM(P38,-P40-P48)</f>
        <v>0</v>
      </c>
      <c r="Q49" s="380"/>
      <c r="R49" s="380"/>
      <c r="S49" s="380">
        <f>SUM(S38,-S40-S48)</f>
        <v>0</v>
      </c>
      <c r="T49" s="380"/>
      <c r="U49" s="380"/>
      <c r="V49" s="380">
        <f>SUM(V38,-V40-V48)</f>
        <v>0</v>
      </c>
      <c r="W49" s="380"/>
      <c r="X49" s="380"/>
      <c r="Y49" s="380">
        <f>SUM(Y38,-Y40-Y48)</f>
        <v>0</v>
      </c>
      <c r="Z49" s="380"/>
      <c r="AA49" s="380"/>
      <c r="AB49" s="380">
        <f>SUM(AB38,-AB40-AB48)</f>
        <v>0</v>
      </c>
      <c r="AC49" s="380"/>
      <c r="AD49" s="380"/>
      <c r="AE49" s="380">
        <f>SUM(AE38,-AE40-AE48)</f>
        <v>0</v>
      </c>
      <c r="AF49" s="380"/>
      <c r="AG49" s="380"/>
      <c r="AH49" s="380">
        <f>SUM(AH38,-AH40-AH48)</f>
        <v>0</v>
      </c>
      <c r="AI49" s="380"/>
      <c r="AJ49" s="380"/>
      <c r="AK49" s="380">
        <f>SUM(AK38,-AK40-AK48)</f>
        <v>0</v>
      </c>
      <c r="AL49" s="380"/>
      <c r="AM49" s="380"/>
      <c r="AN49" s="380">
        <f>SUM(AN38,-AN40-AN48)</f>
        <v>0</v>
      </c>
      <c r="AO49" s="380"/>
      <c r="AP49" s="380"/>
      <c r="AQ49" s="380">
        <f>SUM(AQ38,-AQ40-AQ48)</f>
        <v>0</v>
      </c>
      <c r="AR49" s="380"/>
      <c r="AS49" s="380"/>
      <c r="AT49" s="50"/>
    </row>
    <row r="50" spans="1:256" s="1" customFormat="1" ht="15.75" customHeight="1">
      <c r="A50" s="53">
        <v>25</v>
      </c>
      <c r="B50" s="288" t="s">
        <v>130</v>
      </c>
      <c r="C50" s="288"/>
      <c r="D50" s="288"/>
      <c r="E50" s="288"/>
      <c r="F50" s="288"/>
      <c r="G50" s="288"/>
      <c r="H50" s="295" t="s">
        <v>43</v>
      </c>
      <c r="I50" s="295"/>
      <c r="J50" s="375">
        <f>IF(J32=0,0,((SUMPRODUCT(M32:AS32,M50:AS50)/J32)))</f>
        <v>0</v>
      </c>
      <c r="K50" s="375"/>
      <c r="L50" s="375"/>
      <c r="M50" s="381">
        <f>(IF(M32=0,0,IF($F$4=0,0,IF($L$4=0,0,CHOOSE($L$4,IF(M25=0,0,CHOOSE(M25,52.5,53,53)),IF(M25=0,0,CHOOSE(M25,44.2,44.2,53)),IF(M25=0,0,CHOOSE(M25,44.2,44.2,44.2)),IF(M25=0,0,CHOOSE(M25,42,42,42)),IF(M25=0,0,CHOOSE(M25,35,35,35)),))))/100+IF(M25=0,0,$AO$3))*($M$57*$M$62+$W$60*$W$62)</f>
        <v>0</v>
      </c>
      <c r="N50" s="382"/>
      <c r="O50" s="383"/>
      <c r="P50" s="381">
        <f t="shared" ref="P50:AS50" si="0">(IF(P32=0,0,IF($F$4=0,0,IF($L$4=0,0,CHOOSE($L$4,IF(P25=0,0,CHOOSE(P25,52.5,53,53)),IF(P25=0,0,CHOOSE(P25,44.2,44.2,53)),IF(P25=0,0,CHOOSE(P25,44.2,44.2,44.2)),IF(P25=0,0,CHOOSE(P25,42,42,42)),IF(P25=0,0,CHOOSE(P25,35,35,35)),))))/100+IF(P25=0,0,$AO$3))*($M$57*$M$62+$W$60*$W$62)</f>
        <v>0</v>
      </c>
      <c r="Q50" s="382"/>
      <c r="R50" s="383"/>
      <c r="S50" s="381">
        <f t="shared" ref="S50:AS50" si="1">(IF(S32=0,0,IF($F$4=0,0,IF($L$4=0,0,CHOOSE($L$4,IF(S25=0,0,CHOOSE(S25,52.5,53,53)),IF(S25=0,0,CHOOSE(S25,44.2,44.2,53)),IF(S25=0,0,CHOOSE(S25,44.2,44.2,44.2)),IF(S25=0,0,CHOOSE(S25,42,42,42)),IF(S25=0,0,CHOOSE(S25,35,35,35)),))))/100+IF(S25=0,0,$AO$3))*($M$57*$M$62+$W$60*$W$62)</f>
        <v>0</v>
      </c>
      <c r="T50" s="382"/>
      <c r="U50" s="383"/>
      <c r="V50" s="381">
        <f t="shared" ref="V50:AS50" si="2">(IF(V32=0,0,IF($F$4=0,0,IF($L$4=0,0,CHOOSE($L$4,IF(V25=0,0,CHOOSE(V25,52.5,53,53)),IF(V25=0,0,CHOOSE(V25,44.2,44.2,53)),IF(V25=0,0,CHOOSE(V25,44.2,44.2,44.2)),IF(V25=0,0,CHOOSE(V25,42,42,42)),IF(V25=0,0,CHOOSE(V25,35,35,35)),))))/100+IF(V25=0,0,$AO$3))*($M$57*$M$62+$W$60*$W$62)</f>
        <v>0</v>
      </c>
      <c r="W50" s="382"/>
      <c r="X50" s="383"/>
      <c r="Y50" s="381">
        <f t="shared" ref="Y50:AS50" si="3">(IF(Y32=0,0,IF($F$4=0,0,IF($L$4=0,0,CHOOSE($L$4,IF(Y25=0,0,CHOOSE(Y25,52.5,53,53)),IF(Y25=0,0,CHOOSE(Y25,44.2,44.2,53)),IF(Y25=0,0,CHOOSE(Y25,44.2,44.2,44.2)),IF(Y25=0,0,CHOOSE(Y25,42,42,42)),IF(Y25=0,0,CHOOSE(Y25,35,35,35)),))))/100+IF(Y25=0,0,$AO$3))*($M$57*$M$62+$W$60*$W$62)</f>
        <v>0</v>
      </c>
      <c r="Z50" s="382"/>
      <c r="AA50" s="383"/>
      <c r="AB50" s="381">
        <f t="shared" ref="AB50:AS50" si="4">(IF(AB32=0,0,IF($F$4=0,0,IF($L$4=0,0,CHOOSE($L$4,IF(AB25=0,0,CHOOSE(AB25,52.5,53,53)),IF(AB25=0,0,CHOOSE(AB25,44.2,44.2,53)),IF(AB25=0,0,CHOOSE(AB25,44.2,44.2,44.2)),IF(AB25=0,0,CHOOSE(AB25,42,42,42)),IF(AB25=0,0,CHOOSE(AB25,35,35,35)),))))/100+IF(AB25=0,0,$AO$3))*($M$57*$M$62+$W$60*$W$62)</f>
        <v>0</v>
      </c>
      <c r="AC50" s="382"/>
      <c r="AD50" s="383"/>
      <c r="AE50" s="381">
        <f t="shared" ref="AE50:AS50" si="5">(IF(AE32=0,0,IF($F$4=0,0,IF($L$4=0,0,CHOOSE($L$4,IF(AE25=0,0,CHOOSE(AE25,52.5,53,53)),IF(AE25=0,0,CHOOSE(AE25,44.2,44.2,53)),IF(AE25=0,0,CHOOSE(AE25,44.2,44.2,44.2)),IF(AE25=0,0,CHOOSE(AE25,42,42,42)),IF(AE25=0,0,CHOOSE(AE25,35,35,35)),))))/100+IF(AE25=0,0,$AO$3))*($M$57*$M$62+$W$60*$W$62)</f>
        <v>0</v>
      </c>
      <c r="AF50" s="382"/>
      <c r="AG50" s="383"/>
      <c r="AH50" s="381">
        <f t="shared" ref="AH50:AS50" si="6">(IF(AH32=0,0,IF($F$4=0,0,IF($L$4=0,0,CHOOSE($L$4,IF(AH25=0,0,CHOOSE(AH25,52.5,53,53)),IF(AH25=0,0,CHOOSE(AH25,44.2,44.2,53)),IF(AH25=0,0,CHOOSE(AH25,44.2,44.2,44.2)),IF(AH25=0,0,CHOOSE(AH25,42,42,42)),IF(AH25=0,0,CHOOSE(AH25,35,35,35)),))))/100+IF(AH25=0,0,$AO$3))*($M$57*$M$62+$W$60*$W$62)</f>
        <v>0</v>
      </c>
      <c r="AI50" s="382"/>
      <c r="AJ50" s="383"/>
      <c r="AK50" s="381">
        <f t="shared" ref="AK50:AS50" si="7">(IF(AK32=0,0,IF($F$4=0,0,IF($L$4=0,0,CHOOSE($L$4,IF(AK25=0,0,CHOOSE(AK25,52.5,53,53)),IF(AK25=0,0,CHOOSE(AK25,44.2,44.2,53)),IF(AK25=0,0,CHOOSE(AK25,44.2,44.2,44.2)),IF(AK25=0,0,CHOOSE(AK25,42,42,42)),IF(AK25=0,0,CHOOSE(AK25,35,35,35)),))))/100+IF(AK25=0,0,$AO$3))*($M$57*$M$62+$W$60*$W$62)</f>
        <v>0</v>
      </c>
      <c r="AL50" s="382"/>
      <c r="AM50" s="383"/>
      <c r="AN50" s="381">
        <f t="shared" ref="AN50:AS50" si="8">(IF(AN32=0,0,IF($F$4=0,0,IF($L$4=0,0,CHOOSE($L$4,IF(AN25=0,0,CHOOSE(AN25,52.5,53,53)),IF(AN25=0,0,CHOOSE(AN25,44.2,44.2,53)),IF(AN25=0,0,CHOOSE(AN25,44.2,44.2,44.2)),IF(AN25=0,0,CHOOSE(AN25,42,42,42)),IF(AN25=0,0,CHOOSE(AN25,35,35,35)),))))/100+IF(AN25=0,0,$AO$3))*($M$57*$M$62+$W$60*$W$62)</f>
        <v>0</v>
      </c>
      <c r="AO50" s="382"/>
      <c r="AP50" s="383"/>
      <c r="AQ50" s="381">
        <f t="shared" ref="AQ50:AS50" si="9">(IF(AQ32=0,0,IF($F$4=0,0,IF($L$4=0,0,CHOOSE($L$4,IF(AQ25=0,0,CHOOSE(AQ25,52.5,53,53)),IF(AQ25=0,0,CHOOSE(AQ25,44.2,44.2,53)),IF(AQ25=0,0,CHOOSE(AQ25,44.2,44.2,44.2)),IF(AQ25=0,0,CHOOSE(AQ25,42,42,42)),IF(AQ25=0,0,CHOOSE(AQ25,35,35,35)),))))/100+IF(AQ25=0,0,$AO$3))*($M$57*$M$62+$W$60*$W$62)</f>
        <v>0</v>
      </c>
      <c r="AR50" s="382"/>
      <c r="AS50" s="383"/>
      <c r="AT50" s="50"/>
    </row>
    <row r="51" spans="1:256" s="1" customFormat="1" ht="15.75" customHeight="1">
      <c r="A51" s="53">
        <v>26</v>
      </c>
      <c r="B51" s="288" t="s">
        <v>131</v>
      </c>
      <c r="C51" s="288"/>
      <c r="D51" s="288"/>
      <c r="E51" s="288"/>
      <c r="F51" s="288"/>
      <c r="G51" s="288"/>
      <c r="H51" s="295" t="s">
        <v>43</v>
      </c>
      <c r="I51" s="295"/>
      <c r="J51" s="372">
        <f>IF(J33=0,0,((SUMPRODUCT(M33:AS33,M51:AS51)/J33)))</f>
        <v>0</v>
      </c>
      <c r="K51" s="373"/>
      <c r="L51" s="374"/>
      <c r="M51" s="375">
        <f>IF(M42=0,0,IF($F$4=0,0,IF($L$4=0,0,CHOOSE($L$4,IF(M25=0,0,CHOOSE(M25,IF($J$46=0,0,$AP$103/$J$46*0.85+($J$46-$AP$103)/$J$46*0.9),IF($J$46=0,0,$AP$103/$J$46*0.87+($J$46-$AP$103)/$J$46*0.92),IF($J$46=0,0,$AP$103/$J$46*0.87+($J$46-$AP$103)/$J$46*0.92))),IF(M25=0,0,CHOOSE(M25,IF($J$46=0,0,$AP$103/$J$46*0.84+($J$46-$AP$103)/$J$46*0.89),IF($J$46=0,0,$AP$103/$J$46*0.85+($J$46-$AP$103)/$J$46*0.9),IF($J$46=0,0,$AP$103/$J$46*0.87+($J$46-$AP$103)/$J$46*0.92))),IF(M25=0,0,CHOOSE(M25,IF($J$46=0,0,$AP$103/$J$46*0.84+($J$46-$AP$103)/$J$46*0.89),IF($J$46=0,0,$AP$103/$J$46*0.85+($J$46-$AP$103)/$J$46*0.9),IF($J$46=0,0,$AP$103/$J$46*0.85+($J$46-$AP$103)/$J$46*0.9))),IF(M25=0,0,CHOOSE(M25,IF($J$46=0,0,$AP$103/$J$46*0.65+($J$46-$AP$103)/$J$46*0.7),IF($J$46=0,0,$AP$103/$J$46*0.75+($J$46-$AP$103)/$J$46*0.8),IF($J$46=0,0,$AP$103/$J$46*0.75+($J$46-$AP$103)/$J$46*0.8))),IF(M25=0,0,CHOOSE(M25,IF($J$46=0,0,$AP$103/$J$46*0.75+($J$46-$AP$103)/$J$46*0.8),IF($J$46=0,0,$AP$103/$J$46*0.75+($J$46-$AP$103)/$J$46*0.8),IF($J$46=0,0,$AP$103/$J$46*0.75+($J$46-$AP$103)/$J$46*0.8))),))))</f>
        <v>0</v>
      </c>
      <c r="N51" s="375"/>
      <c r="O51" s="375"/>
      <c r="P51" s="375">
        <f t="shared" ref="P51:AS51" si="10">IF(P42=0,0,IF($F$4=0,0,IF($L$4=0,0,CHOOSE($L$4,IF(P25=0,0,CHOOSE(P25,IF($J$46=0,0,$AP$103/$J$46*0.85+($J$46-$AP$103)/$J$46*0.9),IF($J$46=0,0,$AP$103/$J$46*0.87+($J$46-$AP$103)/$J$46*0.92),IF($J$46=0,0,$AP$103/$J$46*0.87+($J$46-$AP$103)/$J$46*0.92))),IF(P25=0,0,CHOOSE(P25,IF($J$46=0,0,$AP$103/$J$46*0.84+($J$46-$AP$103)/$J$46*0.89),IF($J$46=0,0,$AP$103/$J$46*0.85+($J$46-$AP$103)/$J$46*0.9),IF($J$46=0,0,$AP$103/$J$46*0.87+($J$46-$AP$103)/$J$46*0.92))),IF(P25=0,0,CHOOSE(P25,IF($J$46=0,0,$AP$103/$J$46*0.84+($J$46-$AP$103)/$J$46*0.89),IF($J$46=0,0,$AP$103/$J$46*0.85+($J$46-$AP$103)/$J$46*0.9),IF($J$46=0,0,$AP$103/$J$46*0.85+($J$46-$AP$103)/$J$46*0.9))),IF(P25=0,0,CHOOSE(P25,IF($J$46=0,0,$AP$103/$J$46*0.65+($J$46-$AP$103)/$J$46*0.7),IF($J$46=0,0,$AP$103/$J$46*0.75+($J$46-$AP$103)/$J$46*0.8),IF($J$46=0,0,$AP$103/$J$46*0.75+($J$46-$AP$103)/$J$46*0.8))),IF(P25=0,0,CHOOSE(P25,IF($J$46=0,0,$AP$103/$J$46*0.75+($J$46-$AP$103)/$J$46*0.8),IF($J$46=0,0,$AP$103/$J$46*0.75+($J$46-$AP$103)/$J$46*0.8),IF($J$46=0,0,$AP$103/$J$46*0.75+($J$46-$AP$103)/$J$46*0.8))),))))</f>
        <v>0</v>
      </c>
      <c r="Q51" s="375"/>
      <c r="R51" s="375"/>
      <c r="S51" s="375">
        <f t="shared" ref="S51:AS51" si="11">IF(S42=0,0,IF($F$4=0,0,IF($L$4=0,0,CHOOSE($L$4,IF(S25=0,0,CHOOSE(S25,IF($J$46=0,0,$AP$103/$J$46*0.85+($J$46-$AP$103)/$J$46*0.9),IF($J$46=0,0,$AP$103/$J$46*0.87+($J$46-$AP$103)/$J$46*0.92),IF($J$46=0,0,$AP$103/$J$46*0.87+($J$46-$AP$103)/$J$46*0.92))),IF(S25=0,0,CHOOSE(S25,IF($J$46=0,0,$AP$103/$J$46*0.84+($J$46-$AP$103)/$J$46*0.89),IF($J$46=0,0,$AP$103/$J$46*0.85+($J$46-$AP$103)/$J$46*0.9),IF($J$46=0,0,$AP$103/$J$46*0.87+($J$46-$AP$103)/$J$46*0.92))),IF(S25=0,0,CHOOSE(S25,IF($J$46=0,0,$AP$103/$J$46*0.84+($J$46-$AP$103)/$J$46*0.89),IF($J$46=0,0,$AP$103/$J$46*0.85+($J$46-$AP$103)/$J$46*0.9),IF($J$46=0,0,$AP$103/$J$46*0.85+($J$46-$AP$103)/$J$46*0.9))),IF(S25=0,0,CHOOSE(S25,IF($J$46=0,0,$AP$103/$J$46*0.65+($J$46-$AP$103)/$J$46*0.7),IF($J$46=0,0,$AP$103/$J$46*0.75+($J$46-$AP$103)/$J$46*0.8),IF($J$46=0,0,$AP$103/$J$46*0.75+($J$46-$AP$103)/$J$46*0.8))),IF(S25=0,0,CHOOSE(S25,IF($J$46=0,0,$AP$103/$J$46*0.75+($J$46-$AP$103)/$J$46*0.8),IF($J$46=0,0,$AP$103/$J$46*0.75+($J$46-$AP$103)/$J$46*0.8),IF($J$46=0,0,$AP$103/$J$46*0.75+($J$46-$AP$103)/$J$46*0.8))),))))</f>
        <v>0</v>
      </c>
      <c r="T51" s="375"/>
      <c r="U51" s="375"/>
      <c r="V51" s="375">
        <f t="shared" ref="V51:AS51" si="12">IF(V42=0,0,IF($F$4=0,0,IF($L$4=0,0,CHOOSE($L$4,IF(V25=0,0,CHOOSE(V25,IF($J$46=0,0,$AP$103/$J$46*0.85+($J$46-$AP$103)/$J$46*0.9),IF($J$46=0,0,$AP$103/$J$46*0.87+($J$46-$AP$103)/$J$46*0.92),IF($J$46=0,0,$AP$103/$J$46*0.87+($J$46-$AP$103)/$J$46*0.92))),IF(V25=0,0,CHOOSE(V25,IF($J$46=0,0,$AP$103/$J$46*0.84+($J$46-$AP$103)/$J$46*0.89),IF($J$46=0,0,$AP$103/$J$46*0.85+($J$46-$AP$103)/$J$46*0.9),IF($J$46=0,0,$AP$103/$J$46*0.87+($J$46-$AP$103)/$J$46*0.92))),IF(V25=0,0,CHOOSE(V25,IF($J$46=0,0,$AP$103/$J$46*0.84+($J$46-$AP$103)/$J$46*0.89),IF($J$46=0,0,$AP$103/$J$46*0.85+($J$46-$AP$103)/$J$46*0.9),IF($J$46=0,0,$AP$103/$J$46*0.85+($J$46-$AP$103)/$J$46*0.9))),IF(V25=0,0,CHOOSE(V25,IF($J$46=0,0,$AP$103/$J$46*0.65+($J$46-$AP$103)/$J$46*0.7),IF($J$46=0,0,$AP$103/$J$46*0.75+($J$46-$AP$103)/$J$46*0.8),IF($J$46=0,0,$AP$103/$J$46*0.75+($J$46-$AP$103)/$J$46*0.8))),IF(V25=0,0,CHOOSE(V25,IF($J$46=0,0,$AP$103/$J$46*0.75+($J$46-$AP$103)/$J$46*0.8),IF($J$46=0,0,$AP$103/$J$46*0.75+($J$46-$AP$103)/$J$46*0.8),IF($J$46=0,0,$AP$103/$J$46*0.75+($J$46-$AP$103)/$J$46*0.8))),))))</f>
        <v>0</v>
      </c>
      <c r="W51" s="375"/>
      <c r="X51" s="375"/>
      <c r="Y51" s="375">
        <f t="shared" ref="Y51:AS51" si="13">IF(Y42=0,0,IF($F$4=0,0,IF($L$4=0,0,CHOOSE($L$4,IF(Y25=0,0,CHOOSE(Y25,IF($J$46=0,0,$AP$103/$J$46*0.85+($J$46-$AP$103)/$J$46*0.9),IF($J$46=0,0,$AP$103/$J$46*0.87+($J$46-$AP$103)/$J$46*0.92),IF($J$46=0,0,$AP$103/$J$46*0.87+($J$46-$AP$103)/$J$46*0.92))),IF(Y25=0,0,CHOOSE(Y25,IF($J$46=0,0,$AP$103/$J$46*0.84+($J$46-$AP$103)/$J$46*0.89),IF($J$46=0,0,$AP$103/$J$46*0.85+($J$46-$AP$103)/$J$46*0.9),IF($J$46=0,0,$AP$103/$J$46*0.87+($J$46-$AP$103)/$J$46*0.92))),IF(Y25=0,0,CHOOSE(Y25,IF($J$46=0,0,$AP$103/$J$46*0.84+($J$46-$AP$103)/$J$46*0.89),IF($J$46=0,0,$AP$103/$J$46*0.85+($J$46-$AP$103)/$J$46*0.9),IF($J$46=0,0,$AP$103/$J$46*0.85+($J$46-$AP$103)/$J$46*0.9))),IF(Y25=0,0,CHOOSE(Y25,IF($J$46=0,0,$AP$103/$J$46*0.65+($J$46-$AP$103)/$J$46*0.7),IF($J$46=0,0,$AP$103/$J$46*0.75+($J$46-$AP$103)/$J$46*0.8),IF($J$46=0,0,$AP$103/$J$46*0.75+($J$46-$AP$103)/$J$46*0.8))),IF(Y25=0,0,CHOOSE(Y25,IF($J$46=0,0,$AP$103/$J$46*0.75+($J$46-$AP$103)/$J$46*0.8),IF($J$46=0,0,$AP$103/$J$46*0.75+($J$46-$AP$103)/$J$46*0.8),IF($J$46=0,0,$AP$103/$J$46*0.75+($J$46-$AP$103)/$J$46*0.8))),))))</f>
        <v>0</v>
      </c>
      <c r="Z51" s="375"/>
      <c r="AA51" s="375"/>
      <c r="AB51" s="375">
        <f t="shared" ref="AB51:AS51" si="14">IF(AB42=0,0,IF($F$4=0,0,IF($L$4=0,0,CHOOSE($L$4,IF(AB25=0,0,CHOOSE(AB25,IF($J$46=0,0,$AP$103/$J$46*0.85+($J$46-$AP$103)/$J$46*0.9),IF($J$46=0,0,$AP$103/$J$46*0.87+($J$46-$AP$103)/$J$46*0.92),IF($J$46=0,0,$AP$103/$J$46*0.87+($J$46-$AP$103)/$J$46*0.92))),IF(AB25=0,0,CHOOSE(AB25,IF($J$46=0,0,$AP$103/$J$46*0.84+($J$46-$AP$103)/$J$46*0.89),IF($J$46=0,0,$AP$103/$J$46*0.85+($J$46-$AP$103)/$J$46*0.9),IF($J$46=0,0,$AP$103/$J$46*0.87+($J$46-$AP$103)/$J$46*0.92))),IF(AB25=0,0,CHOOSE(AB25,IF($J$46=0,0,$AP$103/$J$46*0.84+($J$46-$AP$103)/$J$46*0.89),IF($J$46=0,0,$AP$103/$J$46*0.85+($J$46-$AP$103)/$J$46*0.9),IF($J$46=0,0,$AP$103/$J$46*0.85+($J$46-$AP$103)/$J$46*0.9))),IF(AB25=0,0,CHOOSE(AB25,IF($J$46=0,0,$AP$103/$J$46*0.65+($J$46-$AP$103)/$J$46*0.7),IF($J$46=0,0,$AP$103/$J$46*0.75+($J$46-$AP$103)/$J$46*0.8),IF($J$46=0,0,$AP$103/$J$46*0.75+($J$46-$AP$103)/$J$46*0.8))),IF(AB25=0,0,CHOOSE(AB25,IF($J$46=0,0,$AP$103/$J$46*0.75+($J$46-$AP$103)/$J$46*0.8),IF($J$46=0,0,$AP$103/$J$46*0.75+($J$46-$AP$103)/$J$46*0.8),IF($J$46=0,0,$AP$103/$J$46*0.75+($J$46-$AP$103)/$J$46*0.8))),))))</f>
        <v>0</v>
      </c>
      <c r="AC51" s="375"/>
      <c r="AD51" s="375"/>
      <c r="AE51" s="375">
        <f t="shared" ref="AE51:AS51" si="15">IF(AE42=0,0,IF($F$4=0,0,IF($L$4=0,0,CHOOSE($L$4,IF(AE25=0,0,CHOOSE(AE25,IF($J$46=0,0,$AP$103/$J$46*0.85+($J$46-$AP$103)/$J$46*0.9),IF($J$46=0,0,$AP$103/$J$46*0.87+($J$46-$AP$103)/$J$46*0.92),IF($J$46=0,0,$AP$103/$J$46*0.87+($J$46-$AP$103)/$J$46*0.92))),IF(AE25=0,0,CHOOSE(AE25,IF($J$46=0,0,$AP$103/$J$46*0.84+($J$46-$AP$103)/$J$46*0.89),IF($J$46=0,0,$AP$103/$J$46*0.85+($J$46-$AP$103)/$J$46*0.9),IF($J$46=0,0,$AP$103/$J$46*0.87+($J$46-$AP$103)/$J$46*0.92))),IF(AE25=0,0,CHOOSE(AE25,IF($J$46=0,0,$AP$103/$J$46*0.84+($J$46-$AP$103)/$J$46*0.89),IF($J$46=0,0,$AP$103/$J$46*0.85+($J$46-$AP$103)/$J$46*0.9),IF($J$46=0,0,$AP$103/$J$46*0.85+($J$46-$AP$103)/$J$46*0.9))),IF(AE25=0,0,CHOOSE(AE25,IF($J$46=0,0,$AP$103/$J$46*0.65+($J$46-$AP$103)/$J$46*0.7),IF($J$46=0,0,$AP$103/$J$46*0.75+($J$46-$AP$103)/$J$46*0.8),IF($J$46=0,0,$AP$103/$J$46*0.75+($J$46-$AP$103)/$J$46*0.8))),IF(AE25=0,0,CHOOSE(AE25,IF($J$46=0,0,$AP$103/$J$46*0.75+($J$46-$AP$103)/$J$46*0.8),IF($J$46=0,0,$AP$103/$J$46*0.75+($J$46-$AP$103)/$J$46*0.8),IF($J$46=0,0,$AP$103/$J$46*0.75+($J$46-$AP$103)/$J$46*0.8))),))))</f>
        <v>0</v>
      </c>
      <c r="AF51" s="375"/>
      <c r="AG51" s="375"/>
      <c r="AH51" s="375">
        <f t="shared" ref="AH51:AS51" si="16">IF(AH42=0,0,IF($F$4=0,0,IF($L$4=0,0,CHOOSE($L$4,IF(AH25=0,0,CHOOSE(AH25,IF($J$46=0,0,$AP$103/$J$46*0.85+($J$46-$AP$103)/$J$46*0.9),IF($J$46=0,0,$AP$103/$J$46*0.87+($J$46-$AP$103)/$J$46*0.92),IF($J$46=0,0,$AP$103/$J$46*0.87+($J$46-$AP$103)/$J$46*0.92))),IF(AH25=0,0,CHOOSE(AH25,IF($J$46=0,0,$AP$103/$J$46*0.84+($J$46-$AP$103)/$J$46*0.89),IF($J$46=0,0,$AP$103/$J$46*0.85+($J$46-$AP$103)/$J$46*0.9),IF($J$46=0,0,$AP$103/$J$46*0.87+($J$46-$AP$103)/$J$46*0.92))),IF(AH25=0,0,CHOOSE(AH25,IF($J$46=0,0,$AP$103/$J$46*0.84+($J$46-$AP$103)/$J$46*0.89),IF($J$46=0,0,$AP$103/$J$46*0.85+($J$46-$AP$103)/$J$46*0.9),IF($J$46=0,0,$AP$103/$J$46*0.85+($J$46-$AP$103)/$J$46*0.9))),IF(AH25=0,0,CHOOSE(AH25,IF($J$46=0,0,$AP$103/$J$46*0.65+($J$46-$AP$103)/$J$46*0.7),IF($J$46=0,0,$AP$103/$J$46*0.75+($J$46-$AP$103)/$J$46*0.8),IF($J$46=0,0,$AP$103/$J$46*0.75+($J$46-$AP$103)/$J$46*0.8))),IF(AH25=0,0,CHOOSE(AH25,IF($J$46=0,0,$AP$103/$J$46*0.75+($J$46-$AP$103)/$J$46*0.8),IF($J$46=0,0,$AP$103/$J$46*0.75+($J$46-$AP$103)/$J$46*0.8),IF($J$46=0,0,$AP$103/$J$46*0.75+($J$46-$AP$103)/$J$46*0.8))),))))</f>
        <v>0</v>
      </c>
      <c r="AI51" s="375"/>
      <c r="AJ51" s="375"/>
      <c r="AK51" s="375">
        <f t="shared" ref="AK51:AS51" si="17">IF(AK42=0,0,IF($F$4=0,0,IF($L$4=0,0,CHOOSE($L$4,IF(AK25=0,0,CHOOSE(AK25,IF($J$46=0,0,$AP$103/$J$46*0.85+($J$46-$AP$103)/$J$46*0.9),IF($J$46=0,0,$AP$103/$J$46*0.87+($J$46-$AP$103)/$J$46*0.92),IF($J$46=0,0,$AP$103/$J$46*0.87+($J$46-$AP$103)/$J$46*0.92))),IF(AK25=0,0,CHOOSE(AK25,IF($J$46=0,0,$AP$103/$J$46*0.84+($J$46-$AP$103)/$J$46*0.89),IF($J$46=0,0,$AP$103/$J$46*0.85+($J$46-$AP$103)/$J$46*0.9),IF($J$46=0,0,$AP$103/$J$46*0.87+($J$46-$AP$103)/$J$46*0.92))),IF(AK25=0,0,CHOOSE(AK25,IF($J$46=0,0,$AP$103/$J$46*0.84+($J$46-$AP$103)/$J$46*0.89),IF($J$46=0,0,$AP$103/$J$46*0.85+($J$46-$AP$103)/$J$46*0.9),IF($J$46=0,0,$AP$103/$J$46*0.85+($J$46-$AP$103)/$J$46*0.9))),IF(AK25=0,0,CHOOSE(AK25,IF($J$46=0,0,$AP$103/$J$46*0.65+($J$46-$AP$103)/$J$46*0.7),IF($J$46=0,0,$AP$103/$J$46*0.75+($J$46-$AP$103)/$J$46*0.8),IF($J$46=0,0,$AP$103/$J$46*0.75+($J$46-$AP$103)/$J$46*0.8))),IF(AK25=0,0,CHOOSE(AK25,IF($J$46=0,0,$AP$103/$J$46*0.75+($J$46-$AP$103)/$J$46*0.8),IF($J$46=0,0,$AP$103/$J$46*0.75+($J$46-$AP$103)/$J$46*0.8),IF($J$46=0,0,$AP$103/$J$46*0.75+($J$46-$AP$103)/$J$46*0.8))),))))</f>
        <v>0</v>
      </c>
      <c r="AL51" s="375"/>
      <c r="AM51" s="375"/>
      <c r="AN51" s="375">
        <f t="shared" ref="AN51:AS51" si="18">IF(AN42=0,0,IF($F$4=0,0,IF($L$4=0,0,CHOOSE($L$4,IF(AN25=0,0,CHOOSE(AN25,IF($J$46=0,0,$AP$103/$J$46*0.85+($J$46-$AP$103)/$J$46*0.9),IF($J$46=0,0,$AP$103/$J$46*0.87+($J$46-$AP$103)/$J$46*0.92),IF($J$46=0,0,$AP$103/$J$46*0.87+($J$46-$AP$103)/$J$46*0.92))),IF(AN25=0,0,CHOOSE(AN25,IF($J$46=0,0,$AP$103/$J$46*0.84+($J$46-$AP$103)/$J$46*0.89),IF($J$46=0,0,$AP$103/$J$46*0.85+($J$46-$AP$103)/$J$46*0.9),IF($J$46=0,0,$AP$103/$J$46*0.87+($J$46-$AP$103)/$J$46*0.92))),IF(AN25=0,0,CHOOSE(AN25,IF($J$46=0,0,$AP$103/$J$46*0.84+($J$46-$AP$103)/$J$46*0.89),IF($J$46=0,0,$AP$103/$J$46*0.85+($J$46-$AP$103)/$J$46*0.9),IF($J$46=0,0,$AP$103/$J$46*0.85+($J$46-$AP$103)/$J$46*0.9))),IF(AN25=0,0,CHOOSE(AN25,IF($J$46=0,0,$AP$103/$J$46*0.65+($J$46-$AP$103)/$J$46*0.7),IF($J$46=0,0,$AP$103/$J$46*0.75+($J$46-$AP$103)/$J$46*0.8),IF($J$46=0,0,$AP$103/$J$46*0.75+($J$46-$AP$103)/$J$46*0.8))),IF(AN25=0,0,CHOOSE(AN25,IF($J$46=0,0,$AP$103/$J$46*0.75+($J$46-$AP$103)/$J$46*0.8),IF($J$46=0,0,$AP$103/$J$46*0.75+($J$46-$AP$103)/$J$46*0.8),IF($J$46=0,0,$AP$103/$J$46*0.75+($J$46-$AP$103)/$J$46*0.8))),))))</f>
        <v>0</v>
      </c>
      <c r="AO51" s="375"/>
      <c r="AP51" s="375"/>
      <c r="AQ51" s="375">
        <f t="shared" ref="AQ51:AS51" si="19">IF(AQ42=0,0,IF($F$4=0,0,IF($L$4=0,0,CHOOSE($L$4,IF(AQ25=0,0,CHOOSE(AQ25,IF($J$46=0,0,$AP$103/$J$46*0.85+($J$46-$AP$103)/$J$46*0.9),IF($J$46=0,0,$AP$103/$J$46*0.87+($J$46-$AP$103)/$J$46*0.92),IF($J$46=0,0,$AP$103/$J$46*0.87+($J$46-$AP$103)/$J$46*0.92))),IF(AQ25=0,0,CHOOSE(AQ25,IF($J$46=0,0,$AP$103/$J$46*0.84+($J$46-$AP$103)/$J$46*0.89),IF($J$46=0,0,$AP$103/$J$46*0.85+($J$46-$AP$103)/$J$46*0.9),IF($J$46=0,0,$AP$103/$J$46*0.87+($J$46-$AP$103)/$J$46*0.92))),IF(AQ25=0,0,CHOOSE(AQ25,IF($J$46=0,0,$AP$103/$J$46*0.84+($J$46-$AP$103)/$J$46*0.89),IF($J$46=0,0,$AP$103/$J$46*0.85+($J$46-$AP$103)/$J$46*0.9),IF($J$46=0,0,$AP$103/$J$46*0.85+($J$46-$AP$103)/$J$46*0.9))),IF(AQ25=0,0,CHOOSE(AQ25,IF($J$46=0,0,$AP$103/$J$46*0.65+($J$46-$AP$103)/$J$46*0.7),IF($J$46=0,0,$AP$103/$J$46*0.75+($J$46-$AP$103)/$J$46*0.8),IF($J$46=0,0,$AP$103/$J$46*0.75+($J$46-$AP$103)/$J$46*0.8))),IF(AQ25=0,0,CHOOSE(AQ25,IF($J$46=0,0,$AP$103/$J$46*0.75+($J$46-$AP$103)/$J$46*0.8),IF($J$46=0,0,$AP$103/$J$46*0.75+($J$46-$AP$103)/$J$46*0.8),IF($J$46=0,0,$AP$103/$J$46*0.75+($J$46-$AP$103)/$J$46*0.8))),))))</f>
        <v>0</v>
      </c>
      <c r="AR51" s="375"/>
      <c r="AS51" s="375"/>
      <c r="AT51" s="50"/>
    </row>
    <row r="52" spans="1:256" s="1" customFormat="1" ht="15.75" customHeight="1">
      <c r="A52" s="53">
        <v>27</v>
      </c>
      <c r="B52" s="288" t="s">
        <v>132</v>
      </c>
      <c r="C52" s="288"/>
      <c r="D52" s="288"/>
      <c r="E52" s="288"/>
      <c r="F52" s="288"/>
      <c r="G52" s="288"/>
      <c r="H52" s="295" t="s">
        <v>43</v>
      </c>
      <c r="I52" s="295"/>
      <c r="J52" s="354">
        <f>ROUND(IF(J49=0,0,J46/J49),4)</f>
        <v>0</v>
      </c>
      <c r="K52" s="354"/>
      <c r="L52" s="354"/>
      <c r="M52" s="368">
        <f>ROUND(IF(M49=0,0,M46/M49),4)</f>
        <v>0</v>
      </c>
      <c r="N52" s="369"/>
      <c r="O52" s="370"/>
      <c r="P52" s="354">
        <f t="shared" ref="P52" si="20">ROUND(IF(P49=0,0,P46/P49),4)</f>
        <v>0</v>
      </c>
      <c r="Q52" s="354"/>
      <c r="R52" s="354"/>
      <c r="S52" s="354">
        <f t="shared" ref="S52" si="21">ROUND(IF(S49=0,0,S46/S49),4)</f>
        <v>0</v>
      </c>
      <c r="T52" s="354"/>
      <c r="U52" s="354"/>
      <c r="V52" s="354">
        <f t="shared" ref="V52" si="22">ROUND(IF(V49=0,0,V46/V49),4)</f>
        <v>0</v>
      </c>
      <c r="W52" s="354"/>
      <c r="X52" s="354"/>
      <c r="Y52" s="354">
        <f t="shared" ref="Y52" si="23">ROUND(IF(Y49=0,0,Y46/Y49),4)</f>
        <v>0</v>
      </c>
      <c r="Z52" s="354"/>
      <c r="AA52" s="354"/>
      <c r="AB52" s="354">
        <f t="shared" ref="AB52" si="24">ROUND(IF(AB49=0,0,AB46/AB49),4)</f>
        <v>0</v>
      </c>
      <c r="AC52" s="354"/>
      <c r="AD52" s="354"/>
      <c r="AE52" s="354">
        <f t="shared" ref="AE52" si="25">ROUND(IF(AE49=0,0,AE46/AE49),4)</f>
        <v>0</v>
      </c>
      <c r="AF52" s="354"/>
      <c r="AG52" s="354"/>
      <c r="AH52" s="354">
        <f t="shared" ref="AH52" si="26">ROUND(IF(AH49=0,0,AH46/AH49),4)</f>
        <v>0</v>
      </c>
      <c r="AI52" s="354"/>
      <c r="AJ52" s="354"/>
      <c r="AK52" s="354">
        <f t="shared" ref="AK52" si="27">ROUND(IF(AK49=0,0,AK46/AK49),4)</f>
        <v>0</v>
      </c>
      <c r="AL52" s="354"/>
      <c r="AM52" s="354"/>
      <c r="AN52" s="354">
        <f t="shared" ref="AN52" si="28">ROUND(IF(AN49=0,0,AN46/AN49),4)</f>
        <v>0</v>
      </c>
      <c r="AO52" s="354"/>
      <c r="AP52" s="354"/>
      <c r="AQ52" s="354">
        <f t="shared" ref="AQ52" si="29">ROUND(IF(AQ49=0,0,AQ46/AQ49),4)</f>
        <v>0</v>
      </c>
      <c r="AR52" s="354"/>
      <c r="AS52" s="354"/>
      <c r="AT52" s="50"/>
    </row>
    <row r="53" spans="1:256" s="1" customFormat="1" ht="15.75" customHeight="1">
      <c r="A53" s="53">
        <v>28</v>
      </c>
      <c r="B53" s="288" t="s">
        <v>133</v>
      </c>
      <c r="C53" s="288"/>
      <c r="D53" s="288"/>
      <c r="E53" s="288"/>
      <c r="F53" s="288"/>
      <c r="G53" s="288"/>
      <c r="H53" s="295" t="s">
        <v>43</v>
      </c>
      <c r="I53" s="295"/>
      <c r="J53" s="354">
        <f>ROUND(IF(J49=0,0,J42/J49),4)</f>
        <v>0</v>
      </c>
      <c r="K53" s="354"/>
      <c r="L53" s="354"/>
      <c r="M53" s="368">
        <f>ROUND(IF(M49=0,0,M42/M49),4)</f>
        <v>0</v>
      </c>
      <c r="N53" s="369"/>
      <c r="O53" s="370"/>
      <c r="P53" s="354">
        <f>ROUND(IF(P49=0,0,P42/P49),4)</f>
        <v>0</v>
      </c>
      <c r="Q53" s="354"/>
      <c r="R53" s="354"/>
      <c r="S53" s="354">
        <f>ROUND(IF(S49=0,0,S42/S49),4)</f>
        <v>0</v>
      </c>
      <c r="T53" s="354"/>
      <c r="U53" s="354"/>
      <c r="V53" s="354">
        <f>ROUND(IF(V49=0,0,V42/V49),4)</f>
        <v>0</v>
      </c>
      <c r="W53" s="354"/>
      <c r="X53" s="354"/>
      <c r="Y53" s="354">
        <f>ROUND(IF(Y49=0,0,Y42/Y49),4)</f>
        <v>0</v>
      </c>
      <c r="Z53" s="354"/>
      <c r="AA53" s="354"/>
      <c r="AB53" s="354">
        <f>ROUND(IF(AB49=0,0,AB42/AB49),4)</f>
        <v>0</v>
      </c>
      <c r="AC53" s="354"/>
      <c r="AD53" s="354"/>
      <c r="AE53" s="354">
        <f>ROUND(IF(AE49=0,0,AE42/AE49),4)</f>
        <v>0</v>
      </c>
      <c r="AF53" s="354"/>
      <c r="AG53" s="354"/>
      <c r="AH53" s="354">
        <f>ROUND(IF(AH49=0,0,AH42/AH49),4)</f>
        <v>0</v>
      </c>
      <c r="AI53" s="354"/>
      <c r="AJ53" s="354"/>
      <c r="AK53" s="354">
        <f>ROUND(IF(AK49=0,0,AK42/AK49),4)</f>
        <v>0</v>
      </c>
      <c r="AL53" s="354"/>
      <c r="AM53" s="354"/>
      <c r="AN53" s="354">
        <f>ROUND(IF(AN49=0,0,AN42/AN49),4)</f>
        <v>0</v>
      </c>
      <c r="AO53" s="354"/>
      <c r="AP53" s="354"/>
      <c r="AQ53" s="354">
        <f>ROUND(IF(AQ49=0,0,AQ42/AQ49),4)</f>
        <v>0</v>
      </c>
      <c r="AR53" s="354"/>
      <c r="AS53" s="354"/>
      <c r="AT53" s="50"/>
    </row>
    <row r="54" spans="1:256" s="74" customFormat="1" ht="15.75" customHeight="1">
      <c r="A54" s="53">
        <v>29</v>
      </c>
      <c r="B54" s="390" t="s">
        <v>461</v>
      </c>
      <c r="C54" s="390"/>
      <c r="D54" s="390"/>
      <c r="E54" s="390"/>
      <c r="F54" s="390"/>
      <c r="G54" s="390"/>
      <c r="H54" s="295" t="s">
        <v>43</v>
      </c>
      <c r="I54" s="295"/>
      <c r="J54" s="371">
        <f>ROUND(IF($J$50=0,0,IF($J$51=0,0,IF($J$52/$J$50+$J$53/$J$51=0,0,1-1/($J$52/$J$50+$J$53/$J$51)))),4)</f>
        <v>0</v>
      </c>
      <c r="K54" s="371"/>
      <c r="L54" s="371"/>
      <c r="M54" s="551">
        <f>ROUND(IF(M$50=0,0,IF(M$51=0,0,IF(M$52/M$50+M$53/M$51=0,0,1-1/(M$52/M$50+M$53/M$51)))),4)</f>
        <v>0</v>
      </c>
      <c r="N54" s="552"/>
      <c r="O54" s="553"/>
      <c r="P54" s="371">
        <f>ROUND(IF(P$50=0,0,IF(P$51=0,0,IF(P$52/P$50+P$53/P$51=0,0,1-1/(P$52/P$50+P$53/P$51)))),4)</f>
        <v>0</v>
      </c>
      <c r="Q54" s="371"/>
      <c r="R54" s="371"/>
      <c r="S54" s="371">
        <f>ROUND(IF(S$50=0,0,IF(S$51=0,0,IF(S$52/S$50+S$53/S$51=0,0,1-1/(S$52/S$50+S$53/S$51)))),4)</f>
        <v>0</v>
      </c>
      <c r="T54" s="371"/>
      <c r="U54" s="371"/>
      <c r="V54" s="371">
        <f>ROUND(IF(V$50=0,0,IF(V$51=0,0,IF(V$52/V$50+V$53/V$51=0,0,1-1/(V$52/V$50+V$53/V$51)))),4)</f>
        <v>0</v>
      </c>
      <c r="W54" s="371"/>
      <c r="X54" s="371"/>
      <c r="Y54" s="371">
        <f>ROUND(IF(Y$50=0,0,IF(Y$51=0,0,IF(Y$52/Y$50+Y$53/Y$51=0,0,1-1/(Y$52/Y$50+Y$53/Y$51)))),4)</f>
        <v>0</v>
      </c>
      <c r="Z54" s="371"/>
      <c r="AA54" s="371"/>
      <c r="AB54" s="371">
        <f>ROUND(IF(AB$50=0,0,IF(AB$51=0,0,IF(AB$52/AB$50+AB$53/AB$51=0,0,1-1/(AB$52/AB$50+AB$53/AB$51)))),4)</f>
        <v>0</v>
      </c>
      <c r="AC54" s="371"/>
      <c r="AD54" s="371"/>
      <c r="AE54" s="371">
        <f>ROUND(IF(AE$50=0,0,IF(AE$51=0,0,IF(AE$52/AE$50+AE$53/AE$51=0,0,1-1/(AE$52/AE$50+AE$53/AE$51)))),4)</f>
        <v>0</v>
      </c>
      <c r="AF54" s="371"/>
      <c r="AG54" s="371"/>
      <c r="AH54" s="371">
        <f>ROUND(IF(AH$50=0,0,IF(AH$51=0,0,IF(AH$52/AH$50+AH$53/AH$51=0,0,1-1/(AH$52/AH$50+AH$53/AH$51)))),4)</f>
        <v>0</v>
      </c>
      <c r="AI54" s="371"/>
      <c r="AJ54" s="371"/>
      <c r="AK54" s="371">
        <f>ROUND(IF(AK$50=0,0,IF(AK$51=0,0,IF(AK$52/AK$50+AK$53/AK$51=0,0,1-1/(AK$52/AK$50+AK$53/AK$51)))),4)</f>
        <v>0</v>
      </c>
      <c r="AL54" s="371"/>
      <c r="AM54" s="371"/>
      <c r="AN54" s="371">
        <f>ROUND(IF(AN$50=0,0,IF(AN$51=0,0,IF(AN$52/AN$50+AN$53/AN$51=0,0,1-1/(AN$52/AN$50+AN$53/AN$51)))),4)</f>
        <v>0</v>
      </c>
      <c r="AO54" s="371"/>
      <c r="AP54" s="371"/>
      <c r="AQ54" s="371">
        <f>ROUND(IF(AQ$50=0,0,IF(AQ$51=0,0,IF(AQ$52/AQ$50+AQ$53/AQ$51=0,0,1-1/(AQ$52/AQ$50+AQ$53/AQ$51)))),4)</f>
        <v>0</v>
      </c>
      <c r="AR54" s="371"/>
      <c r="AS54" s="371"/>
      <c r="AT54" s="57"/>
    </row>
    <row r="55" spans="1:256" s="1" customFormat="1" ht="15.75" customHeight="1">
      <c r="AB55" s="4"/>
      <c r="AC55" s="4"/>
      <c r="AD55" s="4"/>
      <c r="AE55" s="4"/>
      <c r="AF55" s="4"/>
      <c r="AG55" s="4"/>
      <c r="AT55" s="50"/>
    </row>
    <row r="56" spans="1:256" s="1" customFormat="1" ht="15.75" customHeight="1">
      <c r="B56" s="364" t="s">
        <v>430</v>
      </c>
      <c r="C56" s="365"/>
      <c r="D56" s="365"/>
      <c r="E56" s="365"/>
      <c r="F56" s="365"/>
      <c r="G56" s="365"/>
      <c r="H56" s="365"/>
      <c r="I56" s="365"/>
      <c r="J56" s="365"/>
      <c r="K56" s="366"/>
      <c r="M56" s="367" t="s">
        <v>471</v>
      </c>
      <c r="N56" s="367"/>
      <c r="O56" s="367"/>
      <c r="P56" s="367"/>
      <c r="Q56" s="367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 s="50"/>
    </row>
    <row r="57" spans="1:256" s="1" customFormat="1" ht="15.75" customHeight="1">
      <c r="B57" s="540" t="s">
        <v>431</v>
      </c>
      <c r="C57" s="541"/>
      <c r="D57" s="541"/>
      <c r="E57" s="541"/>
      <c r="F57" s="541"/>
      <c r="G57" s="541"/>
      <c r="H57" s="541"/>
      <c r="I57" s="541"/>
      <c r="J57" s="541"/>
      <c r="K57" s="542"/>
      <c r="M57" s="543">
        <f>IF(F58=0,0,M58/F58)</f>
        <v>0</v>
      </c>
      <c r="N57" s="543"/>
      <c r="O57" s="543"/>
      <c r="P57" s="543"/>
      <c r="Q57" s="543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 s="50"/>
    </row>
    <row r="58" spans="1:256" s="1" customFormat="1" ht="15.75" customHeight="1" thickBot="1">
      <c r="B58" s="328" t="s">
        <v>432</v>
      </c>
      <c r="C58" s="329"/>
      <c r="D58" s="329"/>
      <c r="E58" s="329"/>
      <c r="F58" s="330">
        <f>J32</f>
        <v>0</v>
      </c>
      <c r="G58" s="330"/>
      <c r="H58" s="330"/>
      <c r="I58" s="330"/>
      <c r="J58" s="330"/>
      <c r="K58" s="331"/>
      <c r="M58" s="332">
        <f>SUM($F$58,-$W$61)</f>
        <v>0</v>
      </c>
      <c r="N58" s="332"/>
      <c r="O58" s="332"/>
      <c r="P58" s="332"/>
      <c r="Q58" s="332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 s="50"/>
    </row>
    <row r="59" spans="1:256" s="1" customFormat="1" ht="15.75" customHeight="1" thickTop="1">
      <c r="B59" s="355" t="s">
        <v>433</v>
      </c>
      <c r="C59" s="356"/>
      <c r="D59" s="356"/>
      <c r="E59" s="357"/>
      <c r="F59" s="358">
        <f>IF($AS$1=0,0,IF($AS$1&gt;=1,ROUND((IF(M54-$AQ$71&lt;0,0,IF(M54-$AQ$71&gt;=0,M46,))+IF(P54-$AQ$71&lt;0,0,IF(P54-$AQ$71&gt;=0,P46,))+IF(S54-$AQ$71&lt;0,0,IF(S54-$AQ$71&gt;=0,S46,))+IF(V54-$AQ$71&lt;0,0,IF(V54-$AQ$71&gt;=0,V46,))+IF(Y54-$AQ$71&lt;0,0,IF(Y54-$AQ$71&gt;=0,Y46,))+IF(AB54-$AQ$71&lt;0,0,IF(AB54-$AQ$71&gt;=0,AB46,))+IF(AE54-$AQ$71&lt;0,0,IF(AE54-$AQ$71&gt;=0,AE46,))+IF(AH54-$AQ$71&lt;0,0,IF(AH54-$AQ$71&gt;=0,AH46,))+IF(AK54-$AQ$71&lt;0,0,IF(AK54-$AQ$71&gt;=0,AK46,))+IF(AN54-$AQ$71&lt;0,0,IF(AN54-$AQ$71&gt;=0,AN46,))+IF(AQ54-$AQ$71&lt;0,0,IF(AQ54-$AQ$71&gt;=0,AQ46,))),3)))</f>
        <v>0</v>
      </c>
      <c r="G59" s="359"/>
      <c r="H59" s="359"/>
      <c r="I59" s="359"/>
      <c r="J59" s="359"/>
      <c r="K59" s="360"/>
      <c r="M59" s="361">
        <f>IF(F58=0,0,M61/F58)</f>
        <v>0</v>
      </c>
      <c r="N59" s="362"/>
      <c r="O59" s="362"/>
      <c r="P59" s="362"/>
      <c r="Q59" s="363"/>
      <c r="S59" s="544" t="s">
        <v>434</v>
      </c>
      <c r="T59" s="545"/>
      <c r="U59" s="545"/>
      <c r="V59" s="545"/>
      <c r="W59" s="545"/>
      <c r="X59" s="545"/>
      <c r="Y59" s="545"/>
      <c r="Z59" s="545"/>
      <c r="AA59" s="545"/>
      <c r="AB59" s="545"/>
      <c r="AC59" s="545"/>
      <c r="AD59" s="545"/>
      <c r="AE59" s="545"/>
      <c r="AF59" s="545"/>
      <c r="AG59" s="545"/>
      <c r="AH59" s="545"/>
      <c r="AI59" s="545"/>
      <c r="AJ59" s="545"/>
      <c r="AK59" s="545"/>
      <c r="AL59" s="545"/>
      <c r="AM59" s="545"/>
      <c r="AN59" s="545"/>
      <c r="AO59" s="545"/>
      <c r="AP59" s="545"/>
      <c r="AQ59" s="545"/>
      <c r="AR59" s="545"/>
      <c r="AS59" s="546"/>
      <c r="AT59" s="50"/>
    </row>
    <row r="60" spans="1:256" s="1" customFormat="1" ht="29.25" customHeight="1" thickBot="1">
      <c r="B60" s="346" t="s">
        <v>435</v>
      </c>
      <c r="C60" s="347"/>
      <c r="D60" s="347"/>
      <c r="E60" s="348"/>
      <c r="F60" s="349">
        <f>SUM($F$109,-$F$110)</f>
        <v>0</v>
      </c>
      <c r="G60" s="350"/>
      <c r="H60" s="350"/>
      <c r="I60" s="350"/>
      <c r="J60" s="350"/>
      <c r="K60" s="351"/>
      <c r="M60" s="98"/>
      <c r="N60" s="352" t="s">
        <v>429</v>
      </c>
      <c r="O60" s="352"/>
      <c r="P60" s="98"/>
      <c r="Q60" s="98"/>
      <c r="S60" s="353" t="s">
        <v>69</v>
      </c>
      <c r="T60" s="353"/>
      <c r="U60" s="353"/>
      <c r="V60" s="353"/>
      <c r="W60" s="336">
        <f>IF(F58=0,0,W61/F58)</f>
        <v>0</v>
      </c>
      <c r="X60" s="336"/>
      <c r="Y60" s="336"/>
      <c r="Z60" s="336"/>
      <c r="AA60" s="336"/>
      <c r="AB60" s="336"/>
      <c r="AC60" s="324" t="s">
        <v>468</v>
      </c>
      <c r="AD60" s="324"/>
      <c r="AE60" s="324"/>
      <c r="AF60" s="324"/>
      <c r="AG60" s="324"/>
      <c r="AH60" s="324"/>
      <c r="AI60" s="324" t="s">
        <v>469</v>
      </c>
      <c r="AJ60" s="324"/>
      <c r="AK60" s="324"/>
      <c r="AL60" s="324"/>
      <c r="AM60" s="324"/>
      <c r="AN60" s="324"/>
      <c r="AO60" s="333" t="s">
        <v>470</v>
      </c>
      <c r="AP60" s="334"/>
      <c r="AQ60" s="334"/>
      <c r="AR60" s="334"/>
      <c r="AS60" s="335"/>
      <c r="AT60" s="50"/>
    </row>
    <row r="61" spans="1:256" s="1" customFormat="1" ht="15.75" customHeight="1" thickTop="1">
      <c r="B61" s="311" t="s">
        <v>436</v>
      </c>
      <c r="C61" s="312"/>
      <c r="D61" s="312"/>
      <c r="E61" s="313"/>
      <c r="F61" s="337"/>
      <c r="G61" s="338"/>
      <c r="H61" s="338"/>
      <c r="I61" s="338"/>
      <c r="J61" s="338"/>
      <c r="K61" s="339"/>
      <c r="M61" s="340"/>
      <c r="N61" s="341"/>
      <c r="O61" s="341"/>
      <c r="P61" s="341"/>
      <c r="Q61" s="342"/>
      <c r="R61" s="99"/>
      <c r="S61" s="343" t="s">
        <v>437</v>
      </c>
      <c r="T61" s="344"/>
      <c r="U61" s="344"/>
      <c r="V61" s="345"/>
      <c r="W61" s="325">
        <f>SUM(AC61,AI61,AO61)</f>
        <v>0</v>
      </c>
      <c r="X61" s="326"/>
      <c r="Y61" s="326"/>
      <c r="Z61" s="326"/>
      <c r="AA61" s="326"/>
      <c r="AB61" s="327"/>
      <c r="AC61" s="323"/>
      <c r="AD61" s="323"/>
      <c r="AE61" s="323"/>
      <c r="AF61" s="323"/>
      <c r="AG61" s="323"/>
      <c r="AH61" s="323"/>
      <c r="AI61" s="323"/>
      <c r="AJ61" s="323"/>
      <c r="AK61" s="323"/>
      <c r="AL61" s="323"/>
      <c r="AM61" s="323"/>
      <c r="AN61" s="323"/>
      <c r="AO61" s="323"/>
      <c r="AP61" s="323"/>
      <c r="AQ61" s="323"/>
      <c r="AR61" s="323"/>
      <c r="AS61" s="323"/>
      <c r="AT61" s="50"/>
    </row>
    <row r="62" spans="1:256" s="1" customFormat="1" ht="15.75" customHeight="1">
      <c r="B62" s="311" t="s">
        <v>438</v>
      </c>
      <c r="C62" s="312"/>
      <c r="D62" s="312"/>
      <c r="E62" s="313"/>
      <c r="F62" s="314"/>
      <c r="G62" s="315"/>
      <c r="H62" s="315"/>
      <c r="I62" s="315"/>
      <c r="J62" s="315"/>
      <c r="K62" s="316"/>
      <c r="M62" s="300">
        <f>IF($M$66=0,0,CHOOSE($M$66,0.976,0.963,0.951,0.936,0.914,0.891,0.851,))</f>
        <v>0</v>
      </c>
      <c r="N62" s="301"/>
      <c r="O62" s="301"/>
      <c r="P62" s="301"/>
      <c r="Q62" s="302"/>
      <c r="R62" s="547" t="s">
        <v>439</v>
      </c>
      <c r="S62" s="548"/>
      <c r="T62" s="548"/>
      <c r="U62" s="548"/>
      <c r="V62" s="549"/>
      <c r="W62" s="303">
        <f>IF(W61=0,0,ROUND(SUMPRODUCT(AC62:AS62,AC61:AS61)/W61,3))</f>
        <v>0</v>
      </c>
      <c r="X62" s="298"/>
      <c r="Y62" s="298"/>
      <c r="Z62" s="298"/>
      <c r="AA62" s="298"/>
      <c r="AB62" s="298"/>
      <c r="AC62" s="298">
        <f>IF($AC$66=0,0,CHOOSE($AC$66,1,0.972,0.963,0.952,0.935,0.918,0.888,))</f>
        <v>0</v>
      </c>
      <c r="AD62" s="298"/>
      <c r="AE62" s="298"/>
      <c r="AF62" s="298"/>
      <c r="AG62" s="298"/>
      <c r="AH62" s="298"/>
      <c r="AI62" s="304">
        <f>IF($AI$66=0,0,CHOOSE($AI$66,1,0.972,0.963,0.952,0.935,0.918,0.888,))</f>
        <v>0</v>
      </c>
      <c r="AJ62" s="304"/>
      <c r="AK62" s="304"/>
      <c r="AL62" s="304"/>
      <c r="AM62" s="304"/>
      <c r="AN62" s="304"/>
      <c r="AO62" s="298">
        <f>IF($AO$66=0,0,CHOOSE($AO$66,1,0.972,0.963,0.952,0.935,0.918,0.888,))</f>
        <v>0</v>
      </c>
      <c r="AP62" s="298"/>
      <c r="AQ62" s="298"/>
      <c r="AR62" s="298"/>
      <c r="AS62" s="299"/>
      <c r="AT62" s="50"/>
    </row>
    <row r="63" spans="1:256" s="11" customFormat="1" ht="15.75" customHeight="1">
      <c r="A63" s="10"/>
      <c r="B63"/>
      <c r="C63"/>
      <c r="D63"/>
      <c r="E63"/>
      <c r="F63"/>
      <c r="G63"/>
      <c r="H63"/>
      <c r="I63"/>
      <c r="J63"/>
      <c r="K63"/>
      <c r="L63" s="10"/>
      <c r="M63" s="10"/>
      <c r="N63" s="100"/>
      <c r="O63" s="101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1"/>
      <c r="AF63" s="100"/>
      <c r="AG63" s="10"/>
      <c r="AH63" s="10"/>
      <c r="AI63" s="10"/>
      <c r="AJ63" s="10"/>
      <c r="AK63" s="100"/>
      <c r="AL63" s="102"/>
      <c r="AM63" s="100"/>
      <c r="AN63" s="100"/>
      <c r="AO63" s="100"/>
      <c r="AP63" s="100"/>
      <c r="AQ63" s="101"/>
      <c r="AR63" s="10"/>
      <c r="AS63" s="10"/>
      <c r="AT63" s="75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</row>
    <row r="64" spans="1:256" s="1" customFormat="1" ht="15" customHeight="1">
      <c r="B64" s="317" t="s">
        <v>440</v>
      </c>
      <c r="C64" s="318"/>
      <c r="D64" s="318"/>
      <c r="E64" s="319"/>
      <c r="F64" s="320">
        <f>IF(F58=0,0,F59-F59/F58*M58)</f>
        <v>0</v>
      </c>
      <c r="G64" s="321"/>
      <c r="H64" s="321"/>
      <c r="I64" s="321"/>
      <c r="J64" s="321"/>
      <c r="K64" s="322"/>
      <c r="L64" s="103"/>
      <c r="M64" s="308" t="s">
        <v>449</v>
      </c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  <c r="AN64" s="309"/>
      <c r="AO64" s="309"/>
      <c r="AP64" s="309"/>
      <c r="AQ64" s="309"/>
      <c r="AR64" s="309"/>
      <c r="AS64" s="310"/>
      <c r="AT64" s="50"/>
    </row>
    <row r="65" spans="1:46" s="76" customFormat="1" ht="15.75" customHeight="1">
      <c r="A65" s="10"/>
      <c r="B65"/>
      <c r="C65"/>
      <c r="D65"/>
      <c r="E65"/>
      <c r="F65"/>
      <c r="G65"/>
      <c r="H65"/>
      <c r="I65"/>
      <c r="J65"/>
      <c r="K65"/>
      <c r="L65" s="10"/>
      <c r="M65" s="10"/>
      <c r="N65" s="100"/>
      <c r="O65" s="101"/>
      <c r="P65" s="104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0"/>
      <c r="AF65" s="105"/>
      <c r="AG65" s="10"/>
      <c r="AH65" s="10"/>
      <c r="AI65" s="10"/>
      <c r="AJ65" s="10"/>
      <c r="AK65" s="100"/>
      <c r="AL65" s="105"/>
      <c r="AM65" s="10"/>
      <c r="AN65" s="10"/>
      <c r="AO65" s="10"/>
      <c r="AP65" s="100"/>
      <c r="AQ65" s="100"/>
      <c r="AR65" s="105"/>
      <c r="AS65" s="10"/>
      <c r="AT65" s="75"/>
    </row>
    <row r="66" spans="1:46" s="73" customFormat="1" ht="15.75" customHeight="1">
      <c r="A66"/>
      <c r="B66"/>
      <c r="C66"/>
      <c r="D66"/>
      <c r="E66"/>
      <c r="F66"/>
      <c r="G66"/>
      <c r="H66"/>
      <c r="I66"/>
      <c r="J66"/>
      <c r="K66"/>
      <c r="L66" s="106"/>
      <c r="M66" s="107"/>
      <c r="N66" s="305">
        <f>IF(M66=0,0,IF(M66=7,"&lt;0,45 kV",IF(M66=6,"≥0,45-&lt;12 Kv",IF(M66=5,"≥12-&lt;50 kV",IF(M66=4,"≥50-&lt;100 kV",IF(M66=3,"≥100-&lt;200",IF(M66=2,"≥200-&lt;345",IF(M66=1,"≥345",""))))))))</f>
        <v>0</v>
      </c>
      <c r="O66" s="306" t="str">
        <f>IF(N66=5,"&lt; 0,4 kV",IF(N66=4,"0,4 - 50 kV",IF(N66=3,"51 - 100 kV",IF(N66=2,"101 - 200 kV",IF(N66=1,"&gt; 200 kV","")))))</f>
        <v/>
      </c>
      <c r="P66" s="306" t="str">
        <f>IF(O66=5,"&lt; 0,4 kV",IF(O66=4,"0,4 - 50 kV",IF(O66=3,"51 - 100 kV",IF(O66=2,"101 - 200 kV",IF(O66=1,"&gt; 200 kV","")))))</f>
        <v/>
      </c>
      <c r="Q66" s="307" t="str">
        <f>IF(P66=5,"&lt; 0,4 kV",IF(P66=4,"0,4 - 50 kV",IF(P66=3,"51 - 100 kV",IF(P66=2,"101 - 200 kV",IF(P66=1,"&gt; 200 kV","")))))</f>
        <v/>
      </c>
      <c r="R66"/>
      <c r="S66" s="108" t="s">
        <v>441</v>
      </c>
      <c r="T66" s="305" t="s">
        <v>135</v>
      </c>
      <c r="U66" s="306"/>
      <c r="V66" s="306"/>
      <c r="W66" s="306"/>
      <c r="X66" s="306"/>
      <c r="Y66" s="306"/>
      <c r="Z66" s="307"/>
      <c r="AA66" s="11" t="s">
        <v>442</v>
      </c>
      <c r="AB66" s="1"/>
      <c r="AC66" s="107"/>
      <c r="AD66" s="292">
        <f>IF(AC66=0,0,IF(AC66=7,"&lt;0,45 kV",IF(AC66=6,"≥0,45-&lt;12 Kv",IF(AC66=5,"≥12-&lt;50 kV",IF(AC66=4,"≥50-&lt;100 kV",IF(AC66=3,"≥100-&lt;200",IF(AC66=2,"≥200-&lt;345",IF(AC66=1,"≥345",""))))))))</f>
        <v>0</v>
      </c>
      <c r="AE66" s="293" t="str">
        <f>IF(AD66=5,"&lt; 0,4 kV",IF(AD66=4,"0,4 - 50 kV",IF(AD66=3,"51 - 100 kV",IF(AD66=2,"101 - 200 kV",IF(AD66=1,"&gt; 200 kV","")))))</f>
        <v/>
      </c>
      <c r="AF66" s="293" t="str">
        <f>IF(AE66=5,"&lt; 0,4 kV",IF(AE66=4,"0,4 - 50 kV",IF(AE66=3,"51 - 100 kV",IF(AE66=2,"101 - 200 kV",IF(AE66=1,"&gt; 200 kV","")))))</f>
        <v/>
      </c>
      <c r="AG66" s="294" t="str">
        <f>IF(AF66=5,"&lt; 0,4 kV",IF(AF66=4,"0,4 - 50 kV",IF(AF66=3,"51 - 100 kV",IF(AF66=2,"101 - 200 kV",IF(AF66=1,"&gt; 200 kV","")))))</f>
        <v/>
      </c>
      <c r="AH66"/>
      <c r="AI66" s="107"/>
      <c r="AJ66" s="292">
        <f>IF(AI66=0,0,IF(AI66=7,"&lt;0,45 kV",IF(AI66=6,"≥0,45-&lt;12 Kv",IF(AI66=5,"≥12-&lt;50 kV",IF(AI66=4,"≥50-&lt;100 kV",IF(AI66=3,"≥100-&lt;200",IF(AI66=2,"≥200-&lt;345",IF(AI66=1,"≥345",""))))))))</f>
        <v>0</v>
      </c>
      <c r="AK66" s="293" t="str">
        <f>IF(AJ66=5,"&lt; 0,4 kV",IF(AJ66=4,"0,4 - 50 kV",IF(AJ66=3,"51 - 100 kV",IF(AJ66=2,"101 - 200 kV",IF(AJ66=1,"&gt; 200 kV","")))))</f>
        <v/>
      </c>
      <c r="AL66" s="293" t="str">
        <f>IF(AK66=5,"&lt; 0,4 kV",IF(AK66=4,"0,4 - 50 kV",IF(AK66=3,"51 - 100 kV",IF(AK66=2,"101 - 200 kV",IF(AK66=1,"&gt; 200 kV","")))))</f>
        <v/>
      </c>
      <c r="AM66" s="294" t="str">
        <f>IF(AL66=5,"&lt; 0,4 kV",IF(AL66=4,"0,4 - 50 kV",IF(AL66=3,"51 - 100 kV",IF(AL66=2,"101 - 200 kV",IF(AL66=1,"&gt; 200 kV","")))))</f>
        <v/>
      </c>
      <c r="AN66"/>
      <c r="AO66" s="107"/>
      <c r="AP66" s="292">
        <f>IF(AO66=0,0,IF(AO66=7,"&lt;0,45 kV",IF(AO66=6,"≥0,45-&lt;12 Kv",IF(AO66=5,"≥12-&lt;50 kV",IF(AO66=4,"≥50-&lt;100 kV",IF(AO66=3,"≥100-&lt;200",IF(AO66=2,"≥200-&lt;345",IF(AO66=1,"≥345",""))))))))</f>
        <v>0</v>
      </c>
      <c r="AQ66" s="293" t="str">
        <f>IF(AP66=5,"&lt; 0,4 kV",IF(AP66=4,"0,4 - 50 kV",IF(AP66=3,"51 - 100 kV",IF(AP66=2,"101 - 200 kV",IF(AP66=1,"&gt; 200 kV","")))))</f>
        <v/>
      </c>
      <c r="AR66" s="293" t="str">
        <f>IF(AQ66=5,"&lt; 0,4 kV",IF(AQ66=4,"0,4 - 50 kV",IF(AQ66=3,"51 - 100 kV",IF(AQ66=2,"101 - 200 kV",IF(AQ66=1,"&gt; 200 kV","")))))</f>
        <v/>
      </c>
      <c r="AS66" s="294" t="str">
        <f>IF(AR66=5,"&lt; 0,4 kV",IF(AR66=4,"0,4 - 50 kV",IF(AR66=3,"51 - 100 kV",IF(AR66=2,"101 - 200 kV",IF(AR66=1,"&gt; 200 kV","")))))</f>
        <v/>
      </c>
      <c r="AT66" s="67"/>
    </row>
    <row r="67" spans="1:46" s="1" customFormat="1" ht="15.75" customHeight="1">
      <c r="A67" s="50"/>
      <c r="B67" s="65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</row>
    <row r="68" spans="1:46" s="1" customFormat="1" ht="15.75" customHeight="1">
      <c r="A68" s="50"/>
      <c r="B68" s="295">
        <f>IF(AS1=0,0,CHOOSE(AS1,"ДВГ","ГТ"))</f>
        <v>0</v>
      </c>
      <c r="C68" s="295"/>
      <c r="D68" s="296" t="s">
        <v>136</v>
      </c>
      <c r="E68" s="296"/>
      <c r="F68" s="296"/>
      <c r="G68" s="296"/>
      <c r="H68" s="296"/>
      <c r="I68" s="296"/>
      <c r="J68" s="296"/>
      <c r="K68" s="296" t="s">
        <v>137</v>
      </c>
      <c r="L68" s="296"/>
      <c r="M68" s="296"/>
      <c r="N68" s="296"/>
      <c r="O68" s="296"/>
      <c r="P68" s="296"/>
      <c r="Q68" s="296" t="s">
        <v>138</v>
      </c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50"/>
      <c r="AD68" s="50"/>
      <c r="AE68" s="50"/>
      <c r="AF68" s="50"/>
      <c r="AG68" s="50"/>
      <c r="AH68" s="50"/>
      <c r="AI68" s="291" t="s">
        <v>444</v>
      </c>
      <c r="AJ68" s="291"/>
      <c r="AK68" s="291"/>
      <c r="AL68" s="291"/>
      <c r="AM68" s="291"/>
      <c r="AN68" s="291"/>
      <c r="AO68" s="271" t="s">
        <v>43</v>
      </c>
      <c r="AP68" s="271"/>
      <c r="AQ68" s="289">
        <f>IF(F58=0,0,0.75)</f>
        <v>0</v>
      </c>
      <c r="AR68" s="289"/>
      <c r="AS68" s="289"/>
      <c r="AT68" s="50"/>
    </row>
    <row r="69" spans="1:46" s="1" customFormat="1" ht="15.75" customHeight="1">
      <c r="A69" s="50"/>
      <c r="B69" s="295"/>
      <c r="C69" s="295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 t="s">
        <v>140</v>
      </c>
      <c r="R69" s="296"/>
      <c r="S69" s="296"/>
      <c r="T69" s="296"/>
      <c r="U69" s="296"/>
      <c r="V69" s="296"/>
      <c r="W69" s="296" t="s">
        <v>141</v>
      </c>
      <c r="X69" s="296"/>
      <c r="Y69" s="296"/>
      <c r="Z69" s="296"/>
      <c r="AA69" s="296"/>
      <c r="AB69" s="296"/>
      <c r="AC69" s="50"/>
      <c r="AD69" s="50"/>
      <c r="AE69" s="50"/>
      <c r="AF69" s="50"/>
      <c r="AG69" s="50"/>
      <c r="AH69" s="50"/>
      <c r="AI69" s="270" t="s">
        <v>124</v>
      </c>
      <c r="AJ69" s="270"/>
      <c r="AK69" s="270"/>
      <c r="AL69" s="270"/>
      <c r="AM69" s="270"/>
      <c r="AN69" s="270"/>
      <c r="AO69" s="271" t="s">
        <v>43</v>
      </c>
      <c r="AP69" s="271"/>
      <c r="AQ69" s="297">
        <f>J43</f>
        <v>0</v>
      </c>
      <c r="AR69" s="297"/>
      <c r="AS69" s="297"/>
      <c r="AT69" s="50"/>
    </row>
    <row r="70" spans="1:46" s="1" customFormat="1" ht="15.75" customHeight="1">
      <c r="A70" s="50"/>
      <c r="B70" s="267" t="s">
        <v>142</v>
      </c>
      <c r="C70" s="267"/>
      <c r="D70" s="287">
        <f>J33</f>
        <v>0</v>
      </c>
      <c r="E70" s="287"/>
      <c r="F70" s="287"/>
      <c r="G70" s="287"/>
      <c r="H70" s="287"/>
      <c r="I70" s="287"/>
      <c r="J70" s="287"/>
      <c r="K70" s="287">
        <f>J42</f>
        <v>0</v>
      </c>
      <c r="L70" s="287"/>
      <c r="M70" s="287"/>
      <c r="N70" s="287"/>
      <c r="O70" s="287"/>
      <c r="P70" s="287"/>
      <c r="Q70" s="287">
        <f>J41</f>
        <v>0</v>
      </c>
      <c r="R70" s="287"/>
      <c r="S70" s="287"/>
      <c r="T70" s="287"/>
      <c r="U70" s="287"/>
      <c r="V70" s="287"/>
      <c r="W70" s="267" t="s">
        <v>59</v>
      </c>
      <c r="X70" s="267"/>
      <c r="Y70" s="267"/>
      <c r="Z70" s="267"/>
      <c r="AA70" s="267"/>
      <c r="AB70" s="267"/>
      <c r="AC70" s="50"/>
      <c r="AD70" s="50"/>
      <c r="AE70" s="50"/>
      <c r="AF70" s="50"/>
      <c r="AG70" s="50"/>
      <c r="AH70" s="50"/>
      <c r="AI70" s="288" t="s">
        <v>143</v>
      </c>
      <c r="AJ70" s="288"/>
      <c r="AK70" s="288"/>
      <c r="AL70" s="288"/>
      <c r="AM70" s="288"/>
      <c r="AN70" s="288"/>
      <c r="AO70" s="271" t="s">
        <v>43</v>
      </c>
      <c r="AP70" s="271"/>
      <c r="AQ70" s="289">
        <f>IF($AQ$68=0,0,0.9)</f>
        <v>0</v>
      </c>
      <c r="AR70" s="289"/>
      <c r="AS70" s="289"/>
      <c r="AT70" s="50"/>
    </row>
    <row r="71" spans="1:46" s="1" customFormat="1" ht="15.75" customHeight="1">
      <c r="A71" s="50"/>
      <c r="B71" s="267" t="s">
        <v>144</v>
      </c>
      <c r="C71" s="267"/>
      <c r="D71" s="290">
        <f>J32</f>
        <v>0</v>
      </c>
      <c r="E71" s="290"/>
      <c r="F71" s="290"/>
      <c r="G71" s="290"/>
      <c r="H71" s="290"/>
      <c r="I71" s="290"/>
      <c r="J71" s="290"/>
      <c r="K71" s="290">
        <f>J46</f>
        <v>0</v>
      </c>
      <c r="L71" s="290"/>
      <c r="M71" s="290"/>
      <c r="N71" s="290"/>
      <c r="O71" s="290"/>
      <c r="P71" s="290"/>
      <c r="Q71" s="267" t="s">
        <v>59</v>
      </c>
      <c r="R71" s="267"/>
      <c r="S71" s="267"/>
      <c r="T71" s="267"/>
      <c r="U71" s="267"/>
      <c r="V71" s="267"/>
      <c r="W71" s="290">
        <f>J47</f>
        <v>0</v>
      </c>
      <c r="X71" s="290"/>
      <c r="Y71" s="290"/>
      <c r="Z71" s="290"/>
      <c r="AA71" s="290"/>
      <c r="AB71" s="290"/>
      <c r="AC71" s="50"/>
      <c r="AD71" s="50"/>
      <c r="AE71" s="50"/>
      <c r="AF71" s="50"/>
      <c r="AG71" s="50"/>
      <c r="AH71" s="50"/>
      <c r="AI71" s="270" t="s">
        <v>145</v>
      </c>
      <c r="AJ71" s="270"/>
      <c r="AK71" s="270"/>
      <c r="AL71" s="270"/>
      <c r="AM71" s="270"/>
      <c r="AN71" s="270"/>
      <c r="AO71" s="271" t="s">
        <v>43</v>
      </c>
      <c r="AP71" s="271"/>
      <c r="AQ71" s="289">
        <f>IF(AQ68=0,0,0.1)</f>
        <v>0</v>
      </c>
      <c r="AR71" s="289"/>
      <c r="AS71" s="289"/>
      <c r="AT71" s="50"/>
    </row>
    <row r="72" spans="1:46" s="1" customFormat="1" ht="15.75" customHeight="1">
      <c r="A72" s="50"/>
      <c r="B72" s="267" t="s">
        <v>146</v>
      </c>
      <c r="C72" s="267"/>
      <c r="D72" s="268">
        <f>J38</f>
        <v>0</v>
      </c>
      <c r="E72" s="268"/>
      <c r="F72" s="268"/>
      <c r="G72" s="268"/>
      <c r="H72" s="268"/>
      <c r="I72" s="268"/>
      <c r="J72" s="268"/>
      <c r="K72" s="268">
        <f>J49</f>
        <v>0</v>
      </c>
      <c r="L72" s="268"/>
      <c r="M72" s="268"/>
      <c r="N72" s="268"/>
      <c r="O72" s="268"/>
      <c r="P72" s="268"/>
      <c r="Q72" s="268">
        <f>J40</f>
        <v>0</v>
      </c>
      <c r="R72" s="268"/>
      <c r="S72" s="268"/>
      <c r="T72" s="268"/>
      <c r="U72" s="268"/>
      <c r="V72" s="268"/>
      <c r="W72" s="268">
        <f>J48</f>
        <v>0</v>
      </c>
      <c r="X72" s="268"/>
      <c r="Y72" s="268"/>
      <c r="Z72" s="268"/>
      <c r="AA72" s="268"/>
      <c r="AB72" s="268"/>
      <c r="AC72" s="50"/>
      <c r="AD72" s="50"/>
      <c r="AE72" s="50"/>
      <c r="AF72" s="50"/>
      <c r="AG72" s="50"/>
      <c r="AH72" s="50"/>
      <c r="AI72" s="270" t="s">
        <v>147</v>
      </c>
      <c r="AJ72" s="270"/>
      <c r="AK72" s="270"/>
      <c r="AL72" s="270"/>
      <c r="AM72" s="270"/>
      <c r="AN72" s="270"/>
      <c r="AO72" s="271" t="s">
        <v>43</v>
      </c>
      <c r="AP72" s="271"/>
      <c r="AQ72" s="272">
        <f>ROUND(IF($J$50=0,0,IF($J$51=0,0,IF($J$52/$J$50+$J$53/$J$51=0,0,1-1/($J$52/$J$50+$J$53/$J$51)))),4)</f>
        <v>0</v>
      </c>
      <c r="AR72" s="272"/>
      <c r="AS72" s="272"/>
      <c r="AT72" s="50"/>
    </row>
    <row r="73" spans="1:46" s="74" customFormat="1" ht="15.7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</row>
    <row r="74" spans="1:46" s="74" customFormat="1" ht="15.7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</row>
    <row r="75" spans="1:46" s="1" customFormat="1" ht="15.75" customHeight="1">
      <c r="A75" s="528" t="s">
        <v>465</v>
      </c>
      <c r="B75" s="529"/>
      <c r="C75" s="529"/>
      <c r="D75" s="529"/>
      <c r="E75" s="529"/>
      <c r="F75" s="529"/>
      <c r="G75" s="529"/>
      <c r="H75" s="529"/>
      <c r="I75" s="529"/>
      <c r="J75" s="529"/>
      <c r="K75" s="529"/>
      <c r="L75" s="529"/>
      <c r="M75" s="529"/>
      <c r="N75" s="529"/>
      <c r="O75" s="529"/>
      <c r="P75" s="529"/>
      <c r="Q75" s="530"/>
      <c r="R75" s="67"/>
      <c r="S75" s="67"/>
      <c r="T75" s="67"/>
      <c r="U75" s="67"/>
      <c r="V75" s="67"/>
      <c r="W75" s="67"/>
      <c r="X75" s="67"/>
      <c r="Y75" s="6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0"/>
    </row>
    <row r="76" spans="1:46" s="77" customFormat="1" ht="15.75" customHeight="1" thickBo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</row>
    <row r="77" spans="1:46" s="77" customFormat="1" ht="39.75" customHeight="1">
      <c r="A77" s="58" t="s">
        <v>30</v>
      </c>
      <c r="B77" s="295" t="s">
        <v>31</v>
      </c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 t="s">
        <v>5</v>
      </c>
      <c r="O77" s="295"/>
      <c r="P77" s="454" t="s">
        <v>78</v>
      </c>
      <c r="Q77" s="454"/>
      <c r="R77" s="454"/>
      <c r="S77" s="454"/>
      <c r="T77" s="454"/>
      <c r="U77" s="273" t="s">
        <v>79</v>
      </c>
      <c r="V77" s="273"/>
      <c r="W77" s="273"/>
      <c r="X77" s="273"/>
      <c r="Y77" s="273"/>
      <c r="Z77" s="273" t="s">
        <v>80</v>
      </c>
      <c r="AA77" s="273"/>
      <c r="AB77" s="273"/>
      <c r="AC77" s="273"/>
      <c r="AD77" s="273"/>
      <c r="AE77" s="454" t="s">
        <v>81</v>
      </c>
      <c r="AF77" s="454"/>
      <c r="AG77" s="454"/>
      <c r="AH77" s="454"/>
      <c r="AI77" s="454"/>
      <c r="AJ77" s="273" t="s">
        <v>82</v>
      </c>
      <c r="AK77" s="273"/>
      <c r="AL77" s="273"/>
      <c r="AM77" s="273"/>
      <c r="AN77" s="273"/>
      <c r="AO77" s="455" t="s">
        <v>445</v>
      </c>
      <c r="AP77" s="456"/>
      <c r="AQ77" s="456"/>
      <c r="AR77" s="456"/>
      <c r="AS77" s="457"/>
      <c r="AT77" s="50"/>
    </row>
    <row r="78" spans="1:46" s="77" customFormat="1" ht="15.75" customHeight="1">
      <c r="A78" s="66">
        <v>1</v>
      </c>
      <c r="B78" s="274" t="s">
        <v>84</v>
      </c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5" t="s">
        <v>15</v>
      </c>
      <c r="O78" s="275"/>
      <c r="P78" s="462"/>
      <c r="Q78" s="462"/>
      <c r="R78" s="462"/>
      <c r="S78" s="462"/>
      <c r="T78" s="462"/>
      <c r="U78" s="276">
        <f>IF(P78=0,0,SUM(P78,-Z78))</f>
        <v>0</v>
      </c>
      <c r="V78" s="276"/>
      <c r="W78" s="276"/>
      <c r="X78" s="436">
        <f>IF(P78=0,0,U78/P78)</f>
        <v>0</v>
      </c>
      <c r="Y78" s="436"/>
      <c r="Z78" s="285"/>
      <c r="AA78" s="285"/>
      <c r="AB78" s="285"/>
      <c r="AC78" s="285"/>
      <c r="AD78" s="285"/>
      <c r="AE78" s="435">
        <f>SUM(Z78,-AJ78)</f>
        <v>0</v>
      </c>
      <c r="AF78" s="435"/>
      <c r="AG78" s="435"/>
      <c r="AH78" s="436">
        <f>IF(Z78=0,0,AE78/Z78)</f>
        <v>0</v>
      </c>
      <c r="AI78" s="436"/>
      <c r="AJ78" s="285"/>
      <c r="AK78" s="285"/>
      <c r="AL78" s="285"/>
      <c r="AM78" s="285"/>
      <c r="AN78" s="285"/>
      <c r="AO78" s="458">
        <f>ROUND(AR79*AO83/860,3)</f>
        <v>0</v>
      </c>
      <c r="AP78" s="459"/>
      <c r="AQ78" s="459"/>
      <c r="AR78" s="460"/>
      <c r="AS78" s="461"/>
      <c r="AT78" s="50"/>
    </row>
    <row r="79" spans="1:46" s="77" customFormat="1" ht="15.75" customHeight="1" thickBot="1">
      <c r="A79" s="66">
        <v>2</v>
      </c>
      <c r="B79" s="274" t="s">
        <v>462</v>
      </c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5" t="s">
        <v>21</v>
      </c>
      <c r="O79" s="275"/>
      <c r="P79" s="276">
        <f>SUM(P80:T82)</f>
        <v>0</v>
      </c>
      <c r="Q79" s="276"/>
      <c r="R79" s="276"/>
      <c r="S79" s="276"/>
      <c r="T79" s="276"/>
      <c r="U79" s="277">
        <f>IF(P79=0,0,SUM(P79,-Z79))</f>
        <v>0</v>
      </c>
      <c r="V79" s="277"/>
      <c r="W79" s="277"/>
      <c r="X79" s="278">
        <f>IF($P$79=0,0,U79/$P$79)</f>
        <v>0</v>
      </c>
      <c r="Y79" s="278"/>
      <c r="Z79" s="284"/>
      <c r="AA79" s="284"/>
      <c r="AB79" s="284"/>
      <c r="AC79" s="284"/>
      <c r="AD79" s="284"/>
      <c r="AE79" s="282">
        <f>SUM(Z79,-AJ79)</f>
        <v>0</v>
      </c>
      <c r="AF79" s="282"/>
      <c r="AG79" s="282"/>
      <c r="AH79" s="278">
        <f>IF(Z79=0,0,AE79/Z79)</f>
        <v>0</v>
      </c>
      <c r="AI79" s="278"/>
      <c r="AJ79" s="284"/>
      <c r="AK79" s="284"/>
      <c r="AL79" s="285"/>
      <c r="AM79" s="285"/>
      <c r="AN79" s="285"/>
      <c r="AO79" s="531" t="s">
        <v>446</v>
      </c>
      <c r="AP79" s="532"/>
      <c r="AQ79" s="533"/>
      <c r="AR79" s="534"/>
      <c r="AS79" s="535"/>
      <c r="AT79" s="50"/>
    </row>
    <row r="80" spans="1:46" s="77" customFormat="1" ht="15.75" customHeight="1" thickBot="1">
      <c r="A80" s="66">
        <v>3</v>
      </c>
      <c r="B80" s="283" t="s">
        <v>86</v>
      </c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6" t="s">
        <v>21</v>
      </c>
      <c r="O80" s="286"/>
      <c r="P80" s="276">
        <f>AF18</f>
        <v>0</v>
      </c>
      <c r="Q80" s="276"/>
      <c r="R80" s="276"/>
      <c r="S80" s="276"/>
      <c r="T80" s="493"/>
      <c r="U80" s="446"/>
      <c r="V80" s="447"/>
      <c r="W80" s="447"/>
      <c r="X80" s="279">
        <f>IF($U$79=0,0,U80/$U$79)</f>
        <v>0</v>
      </c>
      <c r="Y80" s="279"/>
      <c r="Z80" s="280" t="s">
        <v>87</v>
      </c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1"/>
      <c r="AL80" s="50"/>
      <c r="AM80" s="50"/>
      <c r="AN80" s="50"/>
      <c r="AO80" s="484" t="s">
        <v>447</v>
      </c>
      <c r="AP80" s="485"/>
      <c r="AQ80" s="485"/>
      <c r="AR80" s="486"/>
      <c r="AS80" s="487"/>
      <c r="AT80" s="50"/>
    </row>
    <row r="81" spans="1:256" s="77" customFormat="1" ht="15.75" customHeight="1" thickBot="1">
      <c r="A81" s="66">
        <v>4</v>
      </c>
      <c r="B81" s="283" t="s">
        <v>89</v>
      </c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6" t="s">
        <v>21</v>
      </c>
      <c r="O81" s="286"/>
      <c r="P81" s="462"/>
      <c r="Q81" s="462"/>
      <c r="R81" s="462"/>
      <c r="S81" s="462"/>
      <c r="T81" s="480"/>
      <c r="U81" s="446"/>
      <c r="V81" s="447"/>
      <c r="W81" s="447"/>
      <c r="X81" s="279">
        <f>IF($U$79=0,0,U81/$U$79)</f>
        <v>0</v>
      </c>
      <c r="Y81" s="279"/>
      <c r="Z81" s="494" t="s">
        <v>295</v>
      </c>
      <c r="AA81" s="494"/>
      <c r="AB81" s="494"/>
      <c r="AC81" s="494"/>
      <c r="AD81" s="494"/>
      <c r="AE81" s="494"/>
      <c r="AF81" s="494"/>
      <c r="AG81" s="494"/>
      <c r="AH81" s="494"/>
      <c r="AI81" s="494"/>
      <c r="AJ81" s="494"/>
      <c r="AK81" s="495"/>
      <c r="AL81" s="50"/>
      <c r="AM81" s="50"/>
      <c r="AN81" s="50"/>
      <c r="AO81" s="488"/>
      <c r="AP81" s="486"/>
      <c r="AQ81" s="486"/>
      <c r="AR81" s="486"/>
      <c r="AS81" s="487"/>
      <c r="AT81" s="50"/>
    </row>
    <row r="82" spans="1:256" s="77" customFormat="1" ht="15.75" customHeight="1" thickBot="1">
      <c r="A82" s="66">
        <v>5</v>
      </c>
      <c r="B82" s="473" t="s">
        <v>368</v>
      </c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286" t="s">
        <v>21</v>
      </c>
      <c r="O82" s="286"/>
      <c r="P82" s="462"/>
      <c r="Q82" s="462"/>
      <c r="R82" s="462"/>
      <c r="S82" s="462"/>
      <c r="T82" s="480"/>
      <c r="U82" s="446"/>
      <c r="V82" s="447"/>
      <c r="W82" s="447"/>
      <c r="X82" s="279">
        <f>IF($U$79=0,0,U82/$U$79)</f>
        <v>0</v>
      </c>
      <c r="Y82" s="279"/>
      <c r="Z82" s="521" t="s">
        <v>296</v>
      </c>
      <c r="AA82" s="521"/>
      <c r="AB82" s="521"/>
      <c r="AC82" s="521"/>
      <c r="AD82" s="521"/>
      <c r="AE82" s="521"/>
      <c r="AF82" s="521"/>
      <c r="AG82" s="521"/>
      <c r="AH82" s="521"/>
      <c r="AI82" s="521"/>
      <c r="AJ82" s="521"/>
      <c r="AK82" s="522"/>
      <c r="AL82" s="50"/>
      <c r="AM82" s="50"/>
      <c r="AN82" s="50"/>
      <c r="AO82" s="488"/>
      <c r="AP82" s="486"/>
      <c r="AQ82" s="486"/>
      <c r="AR82" s="486"/>
      <c r="AS82" s="487"/>
      <c r="AT82" s="50"/>
    </row>
    <row r="83" spans="1:256" s="77" customFormat="1" ht="15.75" customHeight="1" thickBot="1">
      <c r="A83" s="66">
        <v>6</v>
      </c>
      <c r="B83" s="274" t="s">
        <v>90</v>
      </c>
      <c r="C83" s="274"/>
      <c r="D83" s="274"/>
      <c r="E83" s="274"/>
      <c r="F83" s="274"/>
      <c r="G83" s="274"/>
      <c r="H83" s="274"/>
      <c r="I83" s="274"/>
      <c r="J83" s="274"/>
      <c r="K83" s="274"/>
      <c r="L83" s="274"/>
      <c r="M83" s="274"/>
      <c r="N83" s="275" t="s">
        <v>91</v>
      </c>
      <c r="O83" s="275"/>
      <c r="P83" s="481"/>
      <c r="Q83" s="481"/>
      <c r="R83" s="481"/>
      <c r="S83" s="481"/>
      <c r="T83" s="481"/>
      <c r="U83" s="482"/>
      <c r="V83" s="482"/>
      <c r="W83" s="482"/>
      <c r="X83" s="482"/>
      <c r="Y83" s="482"/>
      <c r="Z83" s="483"/>
      <c r="AA83" s="483"/>
      <c r="AB83" s="483"/>
      <c r="AC83" s="483"/>
      <c r="AD83" s="483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489"/>
      <c r="AP83" s="490"/>
      <c r="AQ83" s="490"/>
      <c r="AR83" s="490"/>
      <c r="AS83" s="491"/>
      <c r="AT83" s="50"/>
    </row>
    <row r="84" spans="1:256" s="77" customFormat="1" ht="15.75" customHeight="1">
      <c r="A84" s="66">
        <v>7</v>
      </c>
      <c r="B84" s="274" t="s">
        <v>92</v>
      </c>
      <c r="C84" s="274"/>
      <c r="D84" s="274"/>
      <c r="E84" s="274"/>
      <c r="F84" s="274"/>
      <c r="G84" s="274"/>
      <c r="H84" s="274"/>
      <c r="I84" s="274"/>
      <c r="J84" s="274"/>
      <c r="K84" s="274"/>
      <c r="L84" s="274"/>
      <c r="M84" s="274"/>
      <c r="N84" s="275" t="s">
        <v>24</v>
      </c>
      <c r="O84" s="275"/>
      <c r="P84" s="448">
        <f>IF(P79=0,0,P78/P79*860)</f>
        <v>0</v>
      </c>
      <c r="Q84" s="448"/>
      <c r="R84" s="448"/>
      <c r="S84" s="448"/>
      <c r="T84" s="448"/>
      <c r="U84" s="283"/>
      <c r="V84" s="283"/>
      <c r="W84" s="283"/>
      <c r="X84" s="283"/>
      <c r="Y84" s="283"/>
      <c r="Z84" s="448">
        <f>IF(Z79=0,0,Z78/Z79*860)</f>
        <v>0</v>
      </c>
      <c r="AA84" s="448"/>
      <c r="AB84" s="448"/>
      <c r="AC84" s="448"/>
      <c r="AD84" s="448"/>
      <c r="AE84" s="283"/>
      <c r="AF84" s="283"/>
      <c r="AG84" s="283"/>
      <c r="AH84" s="283"/>
      <c r="AI84" s="283"/>
      <c r="AJ84" s="448">
        <f>IF(AJ79=0,0,AJ78/AJ79*860)</f>
        <v>0</v>
      </c>
      <c r="AK84" s="448"/>
      <c r="AL84" s="448"/>
      <c r="AM84" s="448"/>
      <c r="AN84" s="448"/>
      <c r="AO84" s="50"/>
      <c r="AP84" s="50"/>
      <c r="AQ84" s="50"/>
      <c r="AR84" s="50"/>
      <c r="AS84" s="50"/>
      <c r="AT84" s="50"/>
    </row>
    <row r="85" spans="1:256" s="77" customFormat="1" ht="15.75" customHeight="1">
      <c r="A85" s="78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</row>
    <row r="86" spans="1:256" s="77" customFormat="1" ht="15.75" customHeight="1">
      <c r="A86" s="267" t="s">
        <v>30</v>
      </c>
      <c r="B86" s="295" t="s">
        <v>31</v>
      </c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 t="s">
        <v>5</v>
      </c>
      <c r="N86" s="295"/>
      <c r="O86" s="474" t="s">
        <v>78</v>
      </c>
      <c r="P86" s="475"/>
      <c r="Q86" s="475"/>
      <c r="R86" s="476"/>
      <c r="S86" s="474" t="s">
        <v>93</v>
      </c>
      <c r="T86" s="475"/>
      <c r="U86" s="475"/>
      <c r="V86" s="475"/>
      <c r="W86" s="476"/>
      <c r="X86" s="499" t="s">
        <v>80</v>
      </c>
      <c r="Y86" s="500"/>
      <c r="Z86" s="500"/>
      <c r="AA86" s="501"/>
      <c r="AB86" s="498" t="s">
        <v>81</v>
      </c>
      <c r="AC86" s="498"/>
      <c r="AD86" s="498"/>
      <c r="AE86" s="498"/>
      <c r="AF86" s="498"/>
      <c r="AG86" s="498"/>
      <c r="AH86" s="498"/>
      <c r="AI86" s="498"/>
      <c r="AJ86" s="498"/>
      <c r="AK86" s="498"/>
      <c r="AL86" s="498"/>
      <c r="AM86" s="498"/>
      <c r="AN86" s="498"/>
      <c r="AO86" s="498"/>
      <c r="AP86" s="474" t="s">
        <v>82</v>
      </c>
      <c r="AQ86" s="475"/>
      <c r="AR86" s="475"/>
      <c r="AS86" s="476"/>
      <c r="AT86" s="50"/>
    </row>
    <row r="87" spans="1:256" s="77" customFormat="1" ht="15.75" customHeight="1">
      <c r="A87" s="267"/>
      <c r="B87" s="295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477"/>
      <c r="P87" s="478"/>
      <c r="Q87" s="478"/>
      <c r="R87" s="479"/>
      <c r="S87" s="477"/>
      <c r="T87" s="478"/>
      <c r="U87" s="478"/>
      <c r="V87" s="478"/>
      <c r="W87" s="479"/>
      <c r="X87" s="502"/>
      <c r="Y87" s="503"/>
      <c r="Z87" s="503"/>
      <c r="AA87" s="504"/>
      <c r="AB87" s="273" t="s">
        <v>94</v>
      </c>
      <c r="AC87" s="273"/>
      <c r="AD87" s="273"/>
      <c r="AE87" s="492" t="s">
        <v>95</v>
      </c>
      <c r="AF87" s="492"/>
      <c r="AG87" s="492"/>
      <c r="AH87" s="273" t="s">
        <v>96</v>
      </c>
      <c r="AI87" s="273"/>
      <c r="AJ87" s="273"/>
      <c r="AK87" s="273" t="s">
        <v>74</v>
      </c>
      <c r="AL87" s="273"/>
      <c r="AM87" s="273"/>
      <c r="AN87" s="273" t="s">
        <v>43</v>
      </c>
      <c r="AO87" s="273"/>
      <c r="AP87" s="477"/>
      <c r="AQ87" s="478"/>
      <c r="AR87" s="478"/>
      <c r="AS87" s="479"/>
      <c r="AT87" s="50"/>
    </row>
    <row r="88" spans="1:256" s="77" customFormat="1" ht="15.75" customHeight="1">
      <c r="A88" s="66">
        <v>8</v>
      </c>
      <c r="B88" s="274" t="s">
        <v>464</v>
      </c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5" t="s">
        <v>15</v>
      </c>
      <c r="N88" s="275"/>
      <c r="O88" s="462"/>
      <c r="P88" s="462"/>
      <c r="Q88" s="462"/>
      <c r="R88" s="462"/>
      <c r="S88" s="496">
        <f>IF(O88=0,0,SUM(O88,-X88))</f>
        <v>0</v>
      </c>
      <c r="T88" s="496"/>
      <c r="U88" s="496"/>
      <c r="V88" s="497">
        <f>IF(O88=0,0,S88/O88)</f>
        <v>0</v>
      </c>
      <c r="W88" s="497"/>
      <c r="X88" s="285"/>
      <c r="Y88" s="285"/>
      <c r="Z88" s="285"/>
      <c r="AA88" s="285"/>
      <c r="AB88" s="507">
        <f>SUM(AK88,-AE88,-AH88)</f>
        <v>0</v>
      </c>
      <c r="AC88" s="507"/>
      <c r="AD88" s="507"/>
      <c r="AE88" s="508"/>
      <c r="AF88" s="508"/>
      <c r="AG88" s="508"/>
      <c r="AH88" s="508"/>
      <c r="AI88" s="508"/>
      <c r="AJ88" s="508"/>
      <c r="AK88" s="506">
        <f>SUM(X88,AP91,-AP88)</f>
        <v>0</v>
      </c>
      <c r="AL88" s="506"/>
      <c r="AM88" s="506"/>
      <c r="AN88" s="497">
        <f>IF(X88=0,0,AK88/X88)</f>
        <v>0</v>
      </c>
      <c r="AO88" s="497"/>
      <c r="AP88" s="520"/>
      <c r="AQ88" s="520"/>
      <c r="AR88" s="520"/>
      <c r="AS88" s="520"/>
      <c r="AT88" s="50"/>
    </row>
    <row r="89" spans="1:256" s="77" customFormat="1" ht="15.75" customHeight="1">
      <c r="A89" s="66">
        <v>9</v>
      </c>
      <c r="B89" s="430" t="s">
        <v>463</v>
      </c>
      <c r="C89" s="430"/>
      <c r="D89" s="430"/>
      <c r="E89" s="430"/>
      <c r="F89" s="430"/>
      <c r="G89" s="430"/>
      <c r="H89" s="430"/>
      <c r="I89" s="430"/>
      <c r="J89" s="430"/>
      <c r="K89" s="430"/>
      <c r="L89" s="430"/>
      <c r="M89" s="275" t="s">
        <v>15</v>
      </c>
      <c r="N89" s="275"/>
      <c r="O89" s="285"/>
      <c r="P89" s="285"/>
      <c r="Q89" s="285"/>
      <c r="R89" s="285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429" t="s">
        <v>99</v>
      </c>
      <c r="AF89" s="429"/>
      <c r="AG89" s="429"/>
      <c r="AH89" s="429"/>
      <c r="AI89" s="429"/>
      <c r="AJ89" s="429"/>
      <c r="AK89" s="429"/>
      <c r="AL89" s="429"/>
      <c r="AM89" s="429"/>
      <c r="AN89" s="429"/>
      <c r="AO89" s="429"/>
      <c r="AP89" s="520"/>
      <c r="AQ89" s="520"/>
      <c r="AR89" s="520"/>
      <c r="AS89" s="520"/>
      <c r="AT89" s="50"/>
    </row>
    <row r="90" spans="1:256" s="1" customFormat="1" ht="15.75" customHeight="1">
      <c r="A90" s="66">
        <v>10</v>
      </c>
      <c r="B90" s="429" t="s">
        <v>100</v>
      </c>
      <c r="C90" s="429"/>
      <c r="D90" s="429"/>
      <c r="E90" s="429"/>
      <c r="F90" s="429"/>
      <c r="G90" s="429"/>
      <c r="H90" s="429"/>
      <c r="I90" s="429"/>
      <c r="J90" s="429"/>
      <c r="K90" s="429"/>
      <c r="L90" s="429"/>
      <c r="M90" s="275" t="s">
        <v>15</v>
      </c>
      <c r="N90" s="275"/>
      <c r="O90" s="285"/>
      <c r="P90" s="285"/>
      <c r="Q90" s="285"/>
      <c r="R90" s="285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73"/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73"/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3"/>
      <c r="IM90" s="73"/>
      <c r="IN90" s="73"/>
      <c r="IO90" s="73"/>
      <c r="IP90" s="73"/>
      <c r="IQ90" s="73"/>
      <c r="IR90" s="73"/>
      <c r="IS90" s="73"/>
      <c r="IT90" s="73"/>
      <c r="IU90" s="73"/>
      <c r="IV90" s="73"/>
    </row>
    <row r="91" spans="1:256" s="1" customFormat="1" ht="15.75" customHeight="1">
      <c r="A91" s="66">
        <v>11</v>
      </c>
      <c r="B91" s="429" t="s">
        <v>101</v>
      </c>
      <c r="C91" s="429"/>
      <c r="D91" s="429"/>
      <c r="E91" s="429"/>
      <c r="F91" s="429"/>
      <c r="G91" s="429"/>
      <c r="H91" s="429"/>
      <c r="I91" s="429"/>
      <c r="J91" s="429"/>
      <c r="K91" s="429"/>
      <c r="L91" s="429"/>
      <c r="M91" s="275" t="s">
        <v>15</v>
      </c>
      <c r="N91" s="275"/>
      <c r="O91" s="276">
        <f>J18</f>
        <v>0</v>
      </c>
      <c r="P91" s="276"/>
      <c r="Q91" s="276"/>
      <c r="R91" s="276"/>
      <c r="S91" s="67"/>
      <c r="T91" s="67"/>
      <c r="U91" s="67"/>
      <c r="V91" s="67"/>
      <c r="W91" s="67"/>
      <c r="X91" s="67"/>
      <c r="Y91" s="67"/>
      <c r="Z91" s="505" t="s">
        <v>102</v>
      </c>
      <c r="AA91" s="505"/>
      <c r="AB91" s="505"/>
      <c r="AC91" s="505"/>
      <c r="AD91" s="505"/>
      <c r="AE91" s="505"/>
      <c r="AF91" s="505"/>
      <c r="AG91" s="505"/>
      <c r="AH91" s="505"/>
      <c r="AI91" s="505"/>
      <c r="AJ91" s="505"/>
      <c r="AK91" s="505"/>
      <c r="AL91" s="505"/>
      <c r="AM91" s="505"/>
      <c r="AN91" s="275" t="s">
        <v>15</v>
      </c>
      <c r="AO91" s="275"/>
      <c r="AP91" s="519"/>
      <c r="AQ91" s="519"/>
      <c r="AR91" s="519"/>
      <c r="AS91" s="519"/>
      <c r="AT91" s="67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  <c r="HZ91" s="73"/>
      <c r="IA91" s="73"/>
      <c r="IB91" s="73"/>
      <c r="IC91" s="73"/>
      <c r="ID91" s="73"/>
      <c r="IE91" s="73"/>
      <c r="IF91" s="73"/>
      <c r="IG91" s="73"/>
      <c r="IH91" s="73"/>
      <c r="II91" s="73"/>
      <c r="IJ91" s="73"/>
      <c r="IK91" s="73"/>
      <c r="IL91" s="73"/>
      <c r="IM91" s="73"/>
      <c r="IN91" s="73"/>
      <c r="IO91" s="73"/>
      <c r="IP91" s="73"/>
      <c r="IQ91" s="73"/>
      <c r="IR91" s="73"/>
      <c r="IS91" s="73"/>
      <c r="IT91" s="73"/>
      <c r="IU91" s="73"/>
      <c r="IV91" s="73"/>
    </row>
    <row r="92" spans="1:256" s="1" customFormat="1" ht="15.75" customHeight="1">
      <c r="A92" s="66">
        <v>12</v>
      </c>
      <c r="B92" s="430" t="s">
        <v>103</v>
      </c>
      <c r="C92" s="430"/>
      <c r="D92" s="430"/>
      <c r="E92" s="430"/>
      <c r="F92" s="430"/>
      <c r="G92" s="430"/>
      <c r="H92" s="430"/>
      <c r="I92" s="430"/>
      <c r="J92" s="430"/>
      <c r="K92" s="430"/>
      <c r="L92" s="430"/>
      <c r="M92" s="275" t="s">
        <v>15</v>
      </c>
      <c r="N92" s="275"/>
      <c r="O92" s="462"/>
      <c r="P92" s="462"/>
      <c r="Q92" s="462"/>
      <c r="R92" s="462"/>
      <c r="S92" s="67"/>
      <c r="T92" s="67"/>
      <c r="U92" s="67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67"/>
      <c r="AN92" s="67"/>
      <c r="AO92" s="67"/>
      <c r="AP92" s="67"/>
      <c r="AQ92" s="67"/>
      <c r="AR92" s="67"/>
      <c r="AS92" s="67"/>
      <c r="AT92" s="67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3"/>
      <c r="EE92" s="73"/>
      <c r="EF92" s="73"/>
      <c r="EG92" s="73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3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3"/>
      <c r="FU92" s="73"/>
      <c r="FV92" s="73"/>
      <c r="FW92" s="73"/>
      <c r="FX92" s="73"/>
      <c r="FY92" s="73"/>
      <c r="FZ92" s="73"/>
      <c r="GA92" s="73"/>
      <c r="GB92" s="73"/>
      <c r="GC92" s="73"/>
      <c r="GD92" s="73"/>
      <c r="GE92" s="73"/>
      <c r="GF92" s="73"/>
      <c r="GG92" s="73"/>
      <c r="GH92" s="73"/>
      <c r="GI92" s="73"/>
      <c r="GJ92" s="73"/>
      <c r="GK92" s="73"/>
      <c r="GL92" s="73"/>
      <c r="GM92" s="73"/>
      <c r="GN92" s="73"/>
      <c r="GO92" s="73"/>
      <c r="GP92" s="73"/>
      <c r="GQ92" s="73"/>
      <c r="GR92" s="73"/>
      <c r="GS92" s="73"/>
      <c r="GT92" s="73"/>
      <c r="GU92" s="73"/>
      <c r="GV92" s="73"/>
      <c r="GW92" s="73"/>
      <c r="GX92" s="73"/>
      <c r="GY92" s="73"/>
      <c r="GZ92" s="73"/>
      <c r="HA92" s="73"/>
      <c r="HB92" s="73"/>
      <c r="HC92" s="73"/>
      <c r="HD92" s="73"/>
      <c r="HE92" s="73"/>
      <c r="HF92" s="73"/>
      <c r="HG92" s="73"/>
      <c r="HH92" s="73"/>
      <c r="HI92" s="73"/>
      <c r="HJ92" s="73"/>
      <c r="HK92" s="73"/>
      <c r="HL92" s="73"/>
      <c r="HM92" s="73"/>
      <c r="HN92" s="73"/>
      <c r="HO92" s="73"/>
      <c r="HP92" s="73"/>
      <c r="HQ92" s="73"/>
      <c r="HR92" s="73"/>
      <c r="HS92" s="73"/>
      <c r="HT92" s="73"/>
      <c r="HU92" s="73"/>
      <c r="HV92" s="73"/>
      <c r="HW92" s="73"/>
      <c r="HX92" s="73"/>
      <c r="HY92" s="73"/>
      <c r="HZ92" s="73"/>
      <c r="IA92" s="73"/>
      <c r="IB92" s="73"/>
      <c r="IC92" s="73"/>
      <c r="ID92" s="73"/>
      <c r="IE92" s="73"/>
      <c r="IF92" s="73"/>
      <c r="IG92" s="73"/>
      <c r="IH92" s="73"/>
      <c r="II92" s="73"/>
      <c r="IJ92" s="73"/>
      <c r="IK92" s="73"/>
      <c r="IL92" s="73"/>
      <c r="IM92" s="73"/>
      <c r="IN92" s="73"/>
      <c r="IO92" s="73"/>
      <c r="IP92" s="73"/>
      <c r="IQ92" s="73"/>
      <c r="IR92" s="73"/>
      <c r="IS92" s="73"/>
      <c r="IT92" s="73"/>
      <c r="IU92" s="73"/>
      <c r="IV92" s="73"/>
    </row>
    <row r="93" spans="1:256" s="77" customFormat="1" ht="15.7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</row>
    <row r="94" spans="1:256" s="77" customFormat="1" ht="15.7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</row>
    <row r="95" spans="1:256" s="77" customFormat="1" ht="15.7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</row>
    <row r="96" spans="1:256" s="77" customFormat="1" ht="15.75" customHeight="1">
      <c r="A96" s="58" t="s">
        <v>30</v>
      </c>
      <c r="B96" s="295" t="s">
        <v>31</v>
      </c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 t="s">
        <v>5</v>
      </c>
      <c r="T96" s="295"/>
      <c r="U96" s="511" t="s">
        <v>369</v>
      </c>
      <c r="V96" s="511"/>
      <c r="W96" s="511"/>
      <c r="X96" s="50"/>
      <c r="Y96" s="58" t="s">
        <v>30</v>
      </c>
      <c r="Z96" s="295" t="s">
        <v>31</v>
      </c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 t="s">
        <v>5</v>
      </c>
      <c r="AO96" s="295"/>
      <c r="AP96" s="511" t="str">
        <f>U96</f>
        <v>Стойност</v>
      </c>
      <c r="AQ96" s="511"/>
      <c r="AR96" s="511"/>
      <c r="AS96" s="511"/>
      <c r="AT96" s="50"/>
    </row>
    <row r="97" spans="1:47" s="77" customFormat="1" ht="15.75" customHeight="1">
      <c r="A97" s="66">
        <v>13</v>
      </c>
      <c r="B97" s="512" t="s">
        <v>104</v>
      </c>
      <c r="C97" s="512"/>
      <c r="D97" s="512"/>
      <c r="E97" s="512"/>
      <c r="F97" s="512"/>
      <c r="G97" s="512"/>
      <c r="H97" s="512"/>
      <c r="I97" s="512"/>
      <c r="J97" s="512"/>
      <c r="K97" s="512"/>
      <c r="L97" s="512"/>
      <c r="M97" s="512"/>
      <c r="N97" s="512"/>
      <c r="O97" s="512"/>
      <c r="P97" s="512"/>
      <c r="Q97" s="512"/>
      <c r="R97" s="512"/>
      <c r="S97" s="275" t="s">
        <v>105</v>
      </c>
      <c r="T97" s="275"/>
      <c r="U97" s="513"/>
      <c r="V97" s="513"/>
      <c r="W97" s="513"/>
      <c r="X97" s="50"/>
      <c r="Y97" s="97">
        <v>20</v>
      </c>
      <c r="Z97" s="514" t="s">
        <v>106</v>
      </c>
      <c r="AA97" s="514"/>
      <c r="AB97" s="514"/>
      <c r="AC97" s="514"/>
      <c r="AD97" s="514"/>
      <c r="AE97" s="514"/>
      <c r="AF97" s="514"/>
      <c r="AG97" s="514"/>
      <c r="AH97" s="514"/>
      <c r="AI97" s="514"/>
      <c r="AJ97" s="514"/>
      <c r="AK97" s="514"/>
      <c r="AL97" s="514"/>
      <c r="AM97" s="514"/>
      <c r="AN97" s="275" t="s">
        <v>15</v>
      </c>
      <c r="AO97" s="275"/>
      <c r="AP97" s="379">
        <f>SUM(AP88,-AP98)</f>
        <v>0</v>
      </c>
      <c r="AQ97" s="379"/>
      <c r="AR97" s="379"/>
      <c r="AS97" s="379"/>
      <c r="AT97" s="50"/>
    </row>
    <row r="98" spans="1:47" s="77" customFormat="1" ht="15.75" customHeight="1">
      <c r="A98" s="66">
        <v>14</v>
      </c>
      <c r="B98" s="525" t="s">
        <v>107</v>
      </c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5"/>
      <c r="S98" s="275" t="s">
        <v>105</v>
      </c>
      <c r="T98" s="275"/>
      <c r="U98" s="513"/>
      <c r="V98" s="513"/>
      <c r="W98" s="513"/>
      <c r="X98" s="50"/>
      <c r="Y98" s="97">
        <v>21</v>
      </c>
      <c r="Z98" s="514" t="s">
        <v>108</v>
      </c>
      <c r="AA98" s="514"/>
      <c r="AB98" s="514"/>
      <c r="AC98" s="514"/>
      <c r="AD98" s="514"/>
      <c r="AE98" s="514"/>
      <c r="AF98" s="514"/>
      <c r="AG98" s="514"/>
      <c r="AH98" s="514"/>
      <c r="AI98" s="514"/>
      <c r="AJ98" s="514"/>
      <c r="AK98" s="514"/>
      <c r="AL98" s="514"/>
      <c r="AM98" s="514"/>
      <c r="AN98" s="275" t="s">
        <v>15</v>
      </c>
      <c r="AO98" s="275"/>
      <c r="AP98" s="518"/>
      <c r="AQ98" s="518"/>
      <c r="AR98" s="518"/>
      <c r="AS98" s="518"/>
      <c r="AT98" s="50"/>
    </row>
    <row r="99" spans="1:47" s="77" customFormat="1" ht="15.75" customHeight="1">
      <c r="A99" s="66">
        <v>15</v>
      </c>
      <c r="B99" s="525" t="s">
        <v>109</v>
      </c>
      <c r="C99" s="525"/>
      <c r="D99" s="525"/>
      <c r="E99" s="525"/>
      <c r="F99" s="525"/>
      <c r="G99" s="525"/>
      <c r="H99" s="525"/>
      <c r="I99" s="525"/>
      <c r="J99" s="525"/>
      <c r="K99" s="525"/>
      <c r="L99" s="525"/>
      <c r="M99" s="525"/>
      <c r="N99" s="525"/>
      <c r="O99" s="525"/>
      <c r="P99" s="525"/>
      <c r="Q99" s="525"/>
      <c r="R99" s="525"/>
      <c r="S99" s="275" t="s">
        <v>105</v>
      </c>
      <c r="T99" s="275"/>
      <c r="U99" s="513"/>
      <c r="V99" s="513"/>
      <c r="W99" s="513"/>
      <c r="X99" s="50"/>
      <c r="Y99" s="97">
        <v>22</v>
      </c>
      <c r="Z99" s="514" t="s">
        <v>110</v>
      </c>
      <c r="AA99" s="514"/>
      <c r="AB99" s="514"/>
      <c r="AC99" s="514"/>
      <c r="AD99" s="514"/>
      <c r="AE99" s="514"/>
      <c r="AF99" s="514"/>
      <c r="AG99" s="514"/>
      <c r="AH99" s="514"/>
      <c r="AI99" s="514"/>
      <c r="AJ99" s="514"/>
      <c r="AK99" s="514"/>
      <c r="AL99" s="514"/>
      <c r="AM99" s="514"/>
      <c r="AN99" s="275" t="s">
        <v>111</v>
      </c>
      <c r="AO99" s="275"/>
      <c r="AP99" s="517"/>
      <c r="AQ99" s="517"/>
      <c r="AR99" s="517"/>
      <c r="AS99" s="517"/>
      <c r="AT99" s="50"/>
    </row>
    <row r="100" spans="1:47" s="77" customFormat="1" ht="15.75" customHeight="1">
      <c r="A100" s="66">
        <v>16</v>
      </c>
      <c r="B100" s="512" t="s">
        <v>112</v>
      </c>
      <c r="C100" s="512"/>
      <c r="D100" s="512"/>
      <c r="E100" s="512"/>
      <c r="F100" s="512"/>
      <c r="G100" s="512"/>
      <c r="H100" s="512"/>
      <c r="I100" s="512"/>
      <c r="J100" s="512"/>
      <c r="K100" s="512"/>
      <c r="L100" s="512"/>
      <c r="M100" s="512"/>
      <c r="N100" s="512"/>
      <c r="O100" s="512"/>
      <c r="P100" s="512"/>
      <c r="Q100" s="512"/>
      <c r="R100" s="512"/>
      <c r="S100" s="275" t="s">
        <v>38</v>
      </c>
      <c r="T100" s="275"/>
      <c r="U100" s="509"/>
      <c r="V100" s="509"/>
      <c r="W100" s="509"/>
      <c r="X100" s="50"/>
      <c r="Y100" s="97">
        <v>23</v>
      </c>
      <c r="Z100" s="510" t="s">
        <v>113</v>
      </c>
      <c r="AA100" s="510"/>
      <c r="AB100" s="510"/>
      <c r="AC100" s="510"/>
      <c r="AD100" s="510"/>
      <c r="AE100" s="510"/>
      <c r="AF100" s="510"/>
      <c r="AG100" s="510"/>
      <c r="AH100" s="510"/>
      <c r="AI100" s="510"/>
      <c r="AJ100" s="510"/>
      <c r="AK100" s="510"/>
      <c r="AL100" s="510"/>
      <c r="AM100" s="510"/>
      <c r="AN100" s="275"/>
      <c r="AO100" s="275"/>
      <c r="AP100" s="431">
        <f>AP99*(19-U103)</f>
        <v>0</v>
      </c>
      <c r="AQ100" s="431"/>
      <c r="AR100" s="431"/>
      <c r="AS100" s="431"/>
      <c r="AT100" s="57"/>
      <c r="AU100" s="74"/>
    </row>
    <row r="101" spans="1:47" s="77" customFormat="1" ht="15.75" customHeight="1">
      <c r="A101" s="66">
        <v>17</v>
      </c>
      <c r="B101" s="512" t="s">
        <v>114</v>
      </c>
      <c r="C101" s="512"/>
      <c r="D101" s="512"/>
      <c r="E101" s="512"/>
      <c r="F101" s="512"/>
      <c r="G101" s="512"/>
      <c r="H101" s="512"/>
      <c r="I101" s="512"/>
      <c r="J101" s="512"/>
      <c r="K101" s="512"/>
      <c r="L101" s="512"/>
      <c r="M101" s="512"/>
      <c r="N101" s="512"/>
      <c r="O101" s="512"/>
      <c r="P101" s="512"/>
      <c r="Q101" s="512"/>
      <c r="R101" s="512"/>
      <c r="S101" s="275" t="s">
        <v>38</v>
      </c>
      <c r="T101" s="275"/>
      <c r="U101" s="509"/>
      <c r="V101" s="509"/>
      <c r="W101" s="509"/>
      <c r="X101" s="50"/>
      <c r="Y101" s="58" t="s">
        <v>30</v>
      </c>
      <c r="Z101" s="524" t="s">
        <v>115</v>
      </c>
      <c r="AA101" s="524"/>
      <c r="AB101" s="524"/>
      <c r="AC101" s="524"/>
      <c r="AD101" s="524"/>
      <c r="AE101" s="524"/>
      <c r="AF101" s="524"/>
      <c r="AG101" s="524"/>
      <c r="AH101" s="524"/>
      <c r="AI101" s="524"/>
      <c r="AJ101" s="524"/>
      <c r="AK101" s="524"/>
      <c r="AL101" s="524"/>
      <c r="AM101" s="524"/>
      <c r="AN101" s="295" t="s">
        <v>5</v>
      </c>
      <c r="AO101" s="295"/>
      <c r="AP101" s="511" t="str">
        <f>AP96</f>
        <v>Стойност</v>
      </c>
      <c r="AQ101" s="511"/>
      <c r="AR101" s="511"/>
      <c r="AS101" s="511"/>
      <c r="AT101" s="50"/>
    </row>
    <row r="102" spans="1:47" s="77" customFormat="1" ht="15.75" customHeight="1">
      <c r="A102" s="66">
        <v>18</v>
      </c>
      <c r="B102" s="512" t="s">
        <v>116</v>
      </c>
      <c r="C102" s="512"/>
      <c r="D102" s="512"/>
      <c r="E102" s="512"/>
      <c r="F102" s="512"/>
      <c r="G102" s="512"/>
      <c r="H102" s="512"/>
      <c r="I102" s="512"/>
      <c r="J102" s="512"/>
      <c r="K102" s="512"/>
      <c r="L102" s="512"/>
      <c r="M102" s="512"/>
      <c r="N102" s="512"/>
      <c r="O102" s="512"/>
      <c r="P102" s="512"/>
      <c r="Q102" s="512"/>
      <c r="R102" s="512"/>
      <c r="S102" s="275" t="s">
        <v>45</v>
      </c>
      <c r="T102" s="275"/>
      <c r="U102" s="526"/>
      <c r="V102" s="526"/>
      <c r="W102" s="526"/>
      <c r="X102" s="50"/>
      <c r="Y102" s="97">
        <v>24</v>
      </c>
      <c r="Z102" s="523" t="s">
        <v>458</v>
      </c>
      <c r="AA102" s="523"/>
      <c r="AB102" s="523"/>
      <c r="AC102" s="523"/>
      <c r="AD102" s="523"/>
      <c r="AE102" s="523"/>
      <c r="AF102" s="523"/>
      <c r="AG102" s="523"/>
      <c r="AH102" s="523"/>
      <c r="AI102" s="523"/>
      <c r="AJ102" s="523"/>
      <c r="AK102" s="523"/>
      <c r="AL102" s="523"/>
      <c r="AM102" s="523"/>
      <c r="AN102" s="275" t="s">
        <v>15</v>
      </c>
      <c r="AO102" s="275"/>
      <c r="AP102" s="380">
        <f>AF19</f>
        <v>0</v>
      </c>
      <c r="AQ102" s="380"/>
      <c r="AR102" s="380"/>
      <c r="AS102" s="380"/>
      <c r="AT102" s="50"/>
    </row>
    <row r="103" spans="1:47" s="77" customFormat="1" ht="15.75" customHeight="1">
      <c r="A103" s="66">
        <v>19</v>
      </c>
      <c r="B103" s="512" t="s">
        <v>118</v>
      </c>
      <c r="C103" s="512"/>
      <c r="D103" s="512"/>
      <c r="E103" s="512"/>
      <c r="F103" s="512"/>
      <c r="G103" s="512"/>
      <c r="H103" s="512"/>
      <c r="I103" s="512"/>
      <c r="J103" s="512"/>
      <c r="K103" s="512"/>
      <c r="L103" s="512"/>
      <c r="M103" s="512"/>
      <c r="N103" s="512"/>
      <c r="O103" s="512"/>
      <c r="P103" s="512"/>
      <c r="Q103" s="512"/>
      <c r="R103" s="512"/>
      <c r="S103" s="275" t="s">
        <v>38</v>
      </c>
      <c r="T103" s="275"/>
      <c r="U103" s="509"/>
      <c r="V103" s="509"/>
      <c r="W103" s="509"/>
      <c r="X103" s="50"/>
      <c r="Y103" s="97">
        <v>25</v>
      </c>
      <c r="Z103" s="550" t="s">
        <v>119</v>
      </c>
      <c r="AA103" s="550"/>
      <c r="AB103" s="550"/>
      <c r="AC103" s="550"/>
      <c r="AD103" s="550"/>
      <c r="AE103" s="550"/>
      <c r="AF103" s="550"/>
      <c r="AG103" s="550"/>
      <c r="AH103" s="550"/>
      <c r="AI103" s="550"/>
      <c r="AJ103" s="550"/>
      <c r="AK103" s="550"/>
      <c r="AL103" s="550"/>
      <c r="AM103" s="550"/>
      <c r="AN103" s="275" t="s">
        <v>15</v>
      </c>
      <c r="AO103" s="275"/>
      <c r="AP103" s="520"/>
      <c r="AQ103" s="520"/>
      <c r="AR103" s="520"/>
      <c r="AS103" s="520"/>
      <c r="AT103" s="50"/>
    </row>
    <row r="104" spans="1:47" s="74" customFormat="1" ht="15.75" customHeight="1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</row>
    <row r="105" spans="1:47" s="116" customFormat="1" ht="15.75" customHeight="1"/>
    <row r="106" spans="1:47" s="116" customFormat="1" ht="15.75" customHeight="1">
      <c r="Q106" s="117"/>
      <c r="R106" s="117"/>
      <c r="S106" s="117"/>
      <c r="T106" s="117"/>
      <c r="U106" s="117"/>
      <c r="V106" s="117"/>
      <c r="W106" s="117"/>
      <c r="X106" s="117"/>
    </row>
    <row r="107" spans="1:47" s="116" customFormat="1" ht="15.75" customHeight="1">
      <c r="Q107" s="117"/>
      <c r="R107" s="117"/>
      <c r="S107" s="117"/>
      <c r="T107" s="117"/>
      <c r="U107" s="117"/>
      <c r="V107" s="117"/>
      <c r="W107" s="117"/>
      <c r="X107" s="117"/>
    </row>
    <row r="108" spans="1:47" s="116" customFormat="1" ht="15.75" customHeight="1"/>
    <row r="109" spans="1:47" s="115" customFormat="1" ht="15.75" customHeight="1"/>
    <row r="110" spans="1:47" s="115" customFormat="1" ht="15.75" customHeight="1"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</row>
    <row r="111" spans="1:47" s="115" customFormat="1" ht="15.75" customHeight="1">
      <c r="B111" s="114"/>
      <c r="C111" s="118"/>
      <c r="D111" s="118"/>
      <c r="E111" s="118"/>
      <c r="F111" s="118"/>
      <c r="G111" s="114"/>
      <c r="H111" s="114"/>
      <c r="I111" s="113"/>
      <c r="J111" s="113"/>
      <c r="K111" s="113"/>
      <c r="L111" s="113"/>
      <c r="M111" s="113"/>
      <c r="N111" s="118"/>
      <c r="O111" s="118"/>
      <c r="P111" s="114"/>
      <c r="Q111" s="114"/>
      <c r="R111" s="114"/>
      <c r="S111" s="113"/>
      <c r="T111" s="113"/>
      <c r="U111" s="113"/>
      <c r="V111" s="113"/>
      <c r="W111" s="113"/>
      <c r="Y111" s="114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4"/>
      <c r="AM111" s="114"/>
      <c r="AN111" s="114"/>
      <c r="AO111" s="114"/>
      <c r="AP111" s="114"/>
      <c r="AQ111" s="114"/>
      <c r="AR111" s="114"/>
    </row>
    <row r="112" spans="1:47" s="115" customFormat="1" ht="15.75" customHeight="1"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Y112" s="114"/>
      <c r="Z112" s="114"/>
      <c r="AA112" s="113"/>
      <c r="AB112" s="113"/>
      <c r="AC112" s="113"/>
      <c r="AD112" s="113"/>
      <c r="AE112" s="113"/>
      <c r="AF112" s="118"/>
      <c r="AG112" s="118"/>
      <c r="AH112" s="118"/>
      <c r="AI112" s="118"/>
      <c r="AJ112" s="114"/>
      <c r="AK112" s="114"/>
      <c r="AL112" s="114"/>
      <c r="AM112" s="114"/>
      <c r="AN112" s="114"/>
      <c r="AO112" s="114"/>
      <c r="AP112" s="114"/>
      <c r="AQ112" s="114"/>
      <c r="AR112" s="114"/>
    </row>
    <row r="113" spans="2:45" s="115" customFormat="1" ht="15.75" customHeight="1">
      <c r="B113" s="114"/>
      <c r="C113" s="118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Y113" s="114"/>
      <c r="Z113" s="118"/>
      <c r="AA113" s="114"/>
      <c r="AB113" s="114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4"/>
      <c r="AM113" s="114"/>
      <c r="AN113" s="114"/>
      <c r="AO113" s="114"/>
      <c r="AP113" s="114"/>
      <c r="AQ113" s="114"/>
      <c r="AR113" s="114"/>
    </row>
    <row r="114" spans="2:45" s="115" customFormat="1" ht="15.75" customHeight="1">
      <c r="B114" s="114"/>
      <c r="C114" s="118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Y114" s="114"/>
      <c r="Z114" s="118"/>
      <c r="AA114" s="114"/>
      <c r="AB114" s="114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4"/>
      <c r="AM114" s="114"/>
      <c r="AN114" s="114"/>
      <c r="AO114" s="114"/>
      <c r="AP114" s="114"/>
      <c r="AQ114" s="114"/>
      <c r="AR114" s="114"/>
    </row>
    <row r="115" spans="2:45" s="115" customFormat="1" ht="15.75" customHeight="1">
      <c r="B115" s="114"/>
      <c r="C115" s="118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Y115" s="114"/>
      <c r="Z115" s="118"/>
      <c r="AA115" s="114"/>
      <c r="AB115" s="114"/>
      <c r="AC115" s="114"/>
      <c r="AD115" s="114"/>
      <c r="AE115" s="114"/>
      <c r="AF115" s="114"/>
      <c r="AG115" s="119"/>
      <c r="AH115" s="118"/>
      <c r="AI115" s="118"/>
      <c r="AJ115" s="118"/>
      <c r="AK115" s="118"/>
      <c r="AL115" s="114"/>
      <c r="AM115" s="114"/>
      <c r="AN115" s="114"/>
      <c r="AO115" s="114"/>
      <c r="AP115" s="114"/>
      <c r="AQ115" s="114"/>
      <c r="AR115" s="114"/>
    </row>
    <row r="116" spans="2:45" s="115" customFormat="1" ht="15.75" customHeight="1">
      <c r="B116" s="114"/>
      <c r="C116" s="118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Y116" s="114"/>
      <c r="Z116" s="118"/>
      <c r="AA116" s="114"/>
      <c r="AB116" s="114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4"/>
      <c r="AM116" s="114"/>
      <c r="AN116" s="114"/>
      <c r="AO116" s="114"/>
      <c r="AP116" s="114"/>
      <c r="AQ116" s="114"/>
      <c r="AR116" s="114"/>
    </row>
    <row r="117" spans="2:45" s="115" customFormat="1" ht="15.75" customHeight="1">
      <c r="B117" s="114"/>
      <c r="C117" s="118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Y117" s="114"/>
      <c r="Z117" s="118"/>
      <c r="AA117" s="114"/>
      <c r="AB117" s="114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4"/>
      <c r="AM117" s="114"/>
      <c r="AN117" s="114"/>
      <c r="AO117" s="114"/>
      <c r="AP117" s="114"/>
      <c r="AQ117" s="114"/>
      <c r="AR117" s="114"/>
    </row>
    <row r="118" spans="2:45" s="115" customFormat="1" ht="15.75" customHeight="1">
      <c r="B118" s="114"/>
      <c r="C118" s="118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Y118" s="114"/>
      <c r="Z118" s="118"/>
      <c r="AA118" s="114"/>
      <c r="AB118" s="114"/>
      <c r="AC118" s="114"/>
      <c r="AD118" s="114"/>
      <c r="AE118" s="114"/>
      <c r="AF118" s="114"/>
      <c r="AG118" s="114"/>
      <c r="AH118" s="114"/>
      <c r="AI118" s="118"/>
      <c r="AJ118" s="118"/>
      <c r="AK118" s="118"/>
      <c r="AL118" s="114"/>
      <c r="AM118" s="114"/>
      <c r="AN118" s="114"/>
      <c r="AO118" s="114"/>
      <c r="AP118" s="114"/>
      <c r="AQ118" s="114"/>
      <c r="AR118" s="114"/>
      <c r="AS118" s="113"/>
    </row>
    <row r="119" spans="2:45" s="115" customFormat="1" ht="15.75" customHeight="1">
      <c r="B119" s="114"/>
      <c r="C119" s="118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3"/>
      <c r="U119" s="113"/>
      <c r="V119" s="113"/>
      <c r="W119" s="113"/>
      <c r="X119" s="114"/>
      <c r="Y119" s="114"/>
      <c r="Z119" s="118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</row>
    <row r="120" spans="2:45" s="115" customFormat="1" ht="15.75" customHeight="1">
      <c r="B120" s="114"/>
      <c r="C120" s="118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Y120" s="114"/>
      <c r="Z120" s="118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</row>
    <row r="121" spans="2:45" s="115" customFormat="1" ht="15.75" customHeight="1">
      <c r="B121" s="114"/>
      <c r="C121" s="118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R121" s="114"/>
      <c r="S121" s="114"/>
      <c r="Y121" s="114"/>
      <c r="Z121" s="118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</row>
    <row r="122" spans="2:45" s="115" customFormat="1" ht="15.75" customHeight="1">
      <c r="B122" s="114"/>
      <c r="C122" s="118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R122" s="114"/>
      <c r="S122" s="114"/>
      <c r="Y122" s="114"/>
      <c r="Z122" s="118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</row>
    <row r="123" spans="2:45" s="115" customFormat="1" ht="15.75" customHeight="1">
      <c r="B123" s="114"/>
      <c r="C123" s="118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R123" s="114"/>
      <c r="S123" s="114"/>
      <c r="Y123" s="114"/>
      <c r="Z123" s="118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</row>
    <row r="124" spans="2:45" s="115" customFormat="1" ht="15.75" customHeight="1">
      <c r="B124" s="114"/>
      <c r="C124" s="118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R124" s="114"/>
      <c r="S124" s="114"/>
      <c r="Y124" s="114"/>
      <c r="Z124" s="118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</row>
    <row r="125" spans="2:45" s="115" customFormat="1" ht="15.75" customHeight="1">
      <c r="B125" s="114"/>
      <c r="C125" s="118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</row>
    <row r="126" spans="2:45" s="115" customFormat="1" ht="15.75" customHeight="1">
      <c r="B126" s="114"/>
      <c r="C126" s="118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Y126" s="114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4"/>
      <c r="AM126" s="114"/>
      <c r="AN126" s="114"/>
      <c r="AO126" s="114"/>
      <c r="AP126" s="114"/>
      <c r="AQ126" s="114"/>
      <c r="AR126" s="114"/>
    </row>
    <row r="127" spans="2:45" s="115" customFormat="1" ht="15.75" customHeight="1">
      <c r="B127" s="114"/>
      <c r="C127" s="118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Y127" s="114"/>
      <c r="Z127" s="118"/>
      <c r="AA127" s="118"/>
      <c r="AB127" s="118"/>
      <c r="AC127" s="118"/>
      <c r="AD127" s="118"/>
      <c r="AE127" s="118"/>
      <c r="AF127" s="118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</row>
    <row r="128" spans="2:45" s="115" customFormat="1" ht="15.75" customHeight="1">
      <c r="B128" s="114"/>
      <c r="C128" s="118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Y128" s="114"/>
      <c r="Z128" s="118"/>
      <c r="AA128" s="118"/>
      <c r="AB128" s="118"/>
      <c r="AC128" s="118"/>
      <c r="AD128" s="118"/>
      <c r="AE128" s="118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</row>
    <row r="129" spans="1:45" s="115" customFormat="1" ht="15.75" customHeight="1">
      <c r="B129" s="114"/>
      <c r="C129" s="118"/>
      <c r="D129" s="118"/>
      <c r="E129" s="118"/>
      <c r="F129" s="114"/>
      <c r="G129" s="118"/>
      <c r="H129" s="118"/>
      <c r="I129" s="118"/>
      <c r="J129" s="118"/>
      <c r="K129" s="118"/>
      <c r="L129" s="118"/>
      <c r="M129" s="118"/>
      <c r="N129" s="118"/>
      <c r="O129" s="118"/>
      <c r="P129" s="114"/>
      <c r="Q129" s="114"/>
      <c r="Y129" s="114"/>
      <c r="Z129" s="118"/>
      <c r="AA129" s="118"/>
      <c r="AB129" s="118"/>
      <c r="AC129" s="118"/>
      <c r="AD129" s="118"/>
      <c r="AE129" s="118"/>
      <c r="AF129" s="114"/>
      <c r="AG129" s="114"/>
      <c r="AH129" s="118"/>
      <c r="AI129" s="118"/>
      <c r="AJ129" s="118"/>
      <c r="AK129" s="118"/>
      <c r="AL129" s="114"/>
      <c r="AM129" s="114"/>
      <c r="AN129" s="114"/>
      <c r="AO129" s="114"/>
      <c r="AP129" s="114"/>
      <c r="AQ129" s="114"/>
      <c r="AR129" s="114"/>
    </row>
    <row r="130" spans="1:45" s="115" customFormat="1" ht="15.75" customHeight="1"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</row>
    <row r="131" spans="1:45" s="115" customFormat="1" ht="15.75" customHeight="1">
      <c r="Q131" s="114"/>
      <c r="AF131" s="114"/>
      <c r="AG131" s="114"/>
    </row>
    <row r="132" spans="1:45" s="115" customFormat="1" ht="15.75" customHeight="1">
      <c r="Q132" s="114"/>
      <c r="S132" s="114"/>
      <c r="T132" s="114"/>
      <c r="U132" s="114"/>
      <c r="V132" s="113"/>
      <c r="W132" s="113"/>
      <c r="X132" s="113"/>
      <c r="Y132" s="113"/>
      <c r="Z132" s="113"/>
      <c r="AF132" s="114"/>
      <c r="AG132" s="114"/>
      <c r="AH132" s="114"/>
      <c r="AI132" s="114"/>
      <c r="AJ132" s="114"/>
      <c r="AK132" s="114"/>
      <c r="AL132" s="113"/>
      <c r="AM132" s="113"/>
      <c r="AN132" s="113"/>
      <c r="AO132" s="113"/>
      <c r="AP132" s="113"/>
    </row>
    <row r="133" spans="1:45" s="115" customFormat="1" ht="15.75" customHeight="1">
      <c r="Q133" s="114"/>
      <c r="AF133" s="114"/>
      <c r="AG133" s="114"/>
      <c r="AH133" s="114"/>
      <c r="AI133" s="114"/>
      <c r="AJ133" s="114"/>
      <c r="AK133" s="114"/>
      <c r="AL133" s="113"/>
      <c r="AM133" s="113"/>
      <c r="AN133" s="113"/>
      <c r="AO133" s="113"/>
      <c r="AP133" s="113"/>
    </row>
    <row r="134" spans="1:45" s="115" customFormat="1" ht="15.75" customHeight="1"/>
    <row r="135" spans="1:45" s="115" customFormat="1" ht="15.75" customHeight="1"/>
    <row r="136" spans="1:45" ht="15.75" customHeight="1"/>
    <row r="137" spans="1:45" s="115" customFormat="1" ht="15.75" customHeight="1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X137" s="116"/>
    </row>
    <row r="138" spans="1:45" s="115" customFormat="1" ht="15.75" customHeight="1">
      <c r="Y138" s="527" t="s">
        <v>467</v>
      </c>
      <c r="Z138" s="527"/>
      <c r="AA138" s="527"/>
      <c r="AB138" s="527"/>
      <c r="AC138" s="527"/>
      <c r="AD138" s="527"/>
      <c r="AE138" s="527"/>
      <c r="AF138" s="527"/>
      <c r="AG138" s="527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</row>
    <row r="139" spans="1:45" s="115" customFormat="1" ht="15.75" customHeight="1">
      <c r="AB139" s="116"/>
      <c r="AC139" s="116"/>
      <c r="AD139" s="116"/>
      <c r="AE139" s="116"/>
      <c r="AF139" s="116"/>
      <c r="AG139" s="116"/>
      <c r="AH139" s="269" t="s">
        <v>466</v>
      </c>
      <c r="AI139" s="269"/>
      <c r="AJ139" s="269"/>
      <c r="AK139" s="269"/>
      <c r="AL139" s="269"/>
      <c r="AM139" s="269"/>
      <c r="AN139" s="269"/>
      <c r="AO139" s="269"/>
      <c r="AP139" s="269"/>
      <c r="AQ139" s="269"/>
      <c r="AR139" s="269"/>
      <c r="AS139" s="269"/>
    </row>
    <row r="140" spans="1:45" s="115" customFormat="1" ht="15.75" customHeight="1">
      <c r="A140" s="121" t="s">
        <v>427</v>
      </c>
    </row>
    <row r="141" spans="1:45" s="115" customFormat="1" ht="15.75" hidden="1" customHeight="1"/>
    <row r="142" spans="1:45" s="115" customFormat="1" ht="15.75" hidden="1" customHeight="1"/>
    <row r="143" spans="1:45" s="115" customFormat="1" ht="15.75" hidden="1" customHeight="1"/>
    <row r="144" spans="1:45" s="115" customFormat="1" ht="15.75" hidden="1" customHeight="1"/>
    <row r="145" spans="3:16" s="115" customFormat="1" ht="15.75" hidden="1" customHeight="1"/>
    <row r="146" spans="3:16" s="115" customFormat="1" ht="15.75" hidden="1" customHeight="1"/>
    <row r="147" spans="3:16" s="115" customFormat="1" ht="15.75" hidden="1" customHeight="1"/>
    <row r="148" spans="3:16" s="115" customFormat="1" ht="15.75" hidden="1" customHeight="1"/>
    <row r="149" spans="3:16" s="115" customFormat="1" ht="15.75" hidden="1" customHeight="1"/>
    <row r="150" spans="3:16" s="115" customFormat="1" ht="15.75" hidden="1" customHeight="1"/>
    <row r="151" spans="3:16" s="115" customFormat="1" ht="15.75" hidden="1" customHeight="1"/>
    <row r="152" spans="3:16" s="116" customFormat="1" ht="15.75" hidden="1" customHeight="1"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</row>
    <row r="153" spans="3:16" s="115" customFormat="1" ht="15.75" hidden="1" customHeight="1"/>
    <row r="154" spans="3:16" s="115" customFormat="1" ht="15.75" hidden="1" customHeight="1"/>
    <row r="155" spans="3:16" s="115" customFormat="1" ht="15.75" hidden="1" customHeight="1"/>
    <row r="156" spans="3:16" s="115" customFormat="1" ht="15.75" hidden="1" customHeight="1"/>
    <row r="157" spans="3:16" s="115" customFormat="1" ht="15.75" hidden="1" customHeight="1"/>
    <row r="158" spans="3:16" s="115" customFormat="1" ht="15.75" hidden="1" customHeight="1"/>
    <row r="159" spans="3:16" s="115" customFormat="1" ht="15.75" hidden="1" customHeight="1"/>
    <row r="160" spans="3:16" s="115" customFormat="1" ht="15.75" hidden="1" customHeight="1"/>
    <row r="161" s="115" customFormat="1" ht="15.75" hidden="1" customHeight="1"/>
    <row r="162" s="115" customFormat="1" ht="15.75" hidden="1" customHeight="1"/>
    <row r="163" s="115" customFormat="1" ht="15.75" hidden="1" customHeight="1"/>
    <row r="164" s="115" customFormat="1" ht="15.75" hidden="1" customHeight="1"/>
    <row r="165" s="115" customFormat="1" ht="15.75" hidden="1" customHeight="1"/>
    <row r="166" s="115" customFormat="1" ht="15.75" hidden="1" customHeight="1"/>
    <row r="167" s="115" customFormat="1" ht="15.75" hidden="1" customHeight="1"/>
    <row r="168" s="115" customFormat="1" ht="15.75" hidden="1" customHeight="1"/>
    <row r="169" s="115" customFormat="1" ht="15.75" hidden="1" customHeight="1"/>
    <row r="170" s="115" customFormat="1" ht="15.75" hidden="1" customHeight="1"/>
    <row r="171" s="115" customFormat="1" ht="15.75" hidden="1" customHeight="1"/>
    <row r="172" s="115" customFormat="1" ht="15.75" hidden="1" customHeight="1"/>
    <row r="173" s="115" customFormat="1" ht="15.75" hidden="1" customHeight="1"/>
    <row r="174" s="115" customFormat="1" ht="15.75" hidden="1" customHeight="1"/>
    <row r="175" s="115" customFormat="1" ht="15.75" hidden="1" customHeight="1"/>
    <row r="176" s="115" customFormat="1" ht="15.75" hidden="1" customHeight="1"/>
  </sheetData>
  <sheetProtection password="DD0C" sheet="1" objects="1" scenarios="1" formatCells="0" formatColumns="0" formatRows="0" insertColumns="0" insertRows="0" insertHyperlinks="0" deleteColumns="0" deleteRows="0" sort="0" autoFilter="0" pivotTables="0"/>
  <mergeCells count="772">
    <mergeCell ref="Y138:AG138"/>
    <mergeCell ref="A75:Q75"/>
    <mergeCell ref="AO79:AQ79"/>
    <mergeCell ref="AR79:AS79"/>
    <mergeCell ref="AI5:AS5"/>
    <mergeCell ref="N14:W14"/>
    <mergeCell ref="B57:K57"/>
    <mergeCell ref="M57:Q57"/>
    <mergeCell ref="S59:AS59"/>
    <mergeCell ref="R62:V62"/>
    <mergeCell ref="B103:R103"/>
    <mergeCell ref="S103:T103"/>
    <mergeCell ref="U103:W103"/>
    <mergeCell ref="Z103:AM103"/>
    <mergeCell ref="AN103:AO103"/>
    <mergeCell ref="AP103:AS103"/>
    <mergeCell ref="AH54:AJ54"/>
    <mergeCell ref="AK54:AM54"/>
    <mergeCell ref="B54:G54"/>
    <mergeCell ref="H54:I54"/>
    <mergeCell ref="J54:L54"/>
    <mergeCell ref="M54:O54"/>
    <mergeCell ref="P54:R54"/>
    <mergeCell ref="S54:U54"/>
    <mergeCell ref="Z102:AM102"/>
    <mergeCell ref="AN102:AO102"/>
    <mergeCell ref="AN101:AO101"/>
    <mergeCell ref="AP102:AS102"/>
    <mergeCell ref="B101:R101"/>
    <mergeCell ref="S101:T101"/>
    <mergeCell ref="U101:W101"/>
    <mergeCell ref="Z101:AM101"/>
    <mergeCell ref="S96:T96"/>
    <mergeCell ref="B99:R99"/>
    <mergeCell ref="S99:T99"/>
    <mergeCell ref="B98:R98"/>
    <mergeCell ref="S98:T98"/>
    <mergeCell ref="U98:W98"/>
    <mergeCell ref="B96:R96"/>
    <mergeCell ref="Z98:AM98"/>
    <mergeCell ref="U99:W99"/>
    <mergeCell ref="Z99:AM99"/>
    <mergeCell ref="U96:W96"/>
    <mergeCell ref="B102:R102"/>
    <mergeCell ref="S102:T102"/>
    <mergeCell ref="U102:W102"/>
    <mergeCell ref="B100:R100"/>
    <mergeCell ref="S100:T100"/>
    <mergeCell ref="AP88:AS88"/>
    <mergeCell ref="Z82:AK82"/>
    <mergeCell ref="AO9:AQ9"/>
    <mergeCell ref="AR9:AS9"/>
    <mergeCell ref="AB10:AD10"/>
    <mergeCell ref="AF10:AI10"/>
    <mergeCell ref="AJ10:AL10"/>
    <mergeCell ref="AM10:AN10"/>
    <mergeCell ref="AO10:AQ10"/>
    <mergeCell ref="AR10:AS10"/>
    <mergeCell ref="AB9:AD9"/>
    <mergeCell ref="AF9:AI9"/>
    <mergeCell ref="AJ9:AL9"/>
    <mergeCell ref="AP101:AS101"/>
    <mergeCell ref="AN100:AO100"/>
    <mergeCell ref="AP100:AS100"/>
    <mergeCell ref="AN99:AO99"/>
    <mergeCell ref="AP99:AS99"/>
    <mergeCell ref="AN98:AO98"/>
    <mergeCell ref="AP98:AS98"/>
    <mergeCell ref="AP91:AS91"/>
    <mergeCell ref="AP89:AS89"/>
    <mergeCell ref="U100:W100"/>
    <mergeCell ref="Z100:AM100"/>
    <mergeCell ref="AP96:AS96"/>
    <mergeCell ref="B97:R97"/>
    <mergeCell ref="S97:T97"/>
    <mergeCell ref="U97:W97"/>
    <mergeCell ref="Z97:AM97"/>
    <mergeCell ref="AN97:AO97"/>
    <mergeCell ref="AP97:AS97"/>
    <mergeCell ref="B92:L92"/>
    <mergeCell ref="M92:N92"/>
    <mergeCell ref="O92:R92"/>
    <mergeCell ref="Z96:AM96"/>
    <mergeCell ref="Z91:AM91"/>
    <mergeCell ref="AN91:AO91"/>
    <mergeCell ref="AK88:AM88"/>
    <mergeCell ref="AN88:AO88"/>
    <mergeCell ref="AN96:AO96"/>
    <mergeCell ref="B91:L91"/>
    <mergeCell ref="M91:N91"/>
    <mergeCell ref="O91:R91"/>
    <mergeCell ref="B89:L89"/>
    <mergeCell ref="M89:N89"/>
    <mergeCell ref="O89:R89"/>
    <mergeCell ref="AE89:AO89"/>
    <mergeCell ref="B90:L90"/>
    <mergeCell ref="M90:N90"/>
    <mergeCell ref="O90:R90"/>
    <mergeCell ref="AB88:AD88"/>
    <mergeCell ref="AE88:AG88"/>
    <mergeCell ref="AH88:AJ88"/>
    <mergeCell ref="B88:L88"/>
    <mergeCell ref="M88:N88"/>
    <mergeCell ref="O88:R88"/>
    <mergeCell ref="S88:U88"/>
    <mergeCell ref="V88:W88"/>
    <mergeCell ref="X88:AA88"/>
    <mergeCell ref="AB86:AO86"/>
    <mergeCell ref="S86:W87"/>
    <mergeCell ref="X86:AA87"/>
    <mergeCell ref="AN87:AO87"/>
    <mergeCell ref="Z83:AD83"/>
    <mergeCell ref="N82:O82"/>
    <mergeCell ref="AO80:AS82"/>
    <mergeCell ref="AO83:AS83"/>
    <mergeCell ref="AP86:AS87"/>
    <mergeCell ref="AB87:AD87"/>
    <mergeCell ref="AE87:AG87"/>
    <mergeCell ref="AH87:AJ87"/>
    <mergeCell ref="AK87:AM87"/>
    <mergeCell ref="N80:O80"/>
    <mergeCell ref="P80:T80"/>
    <mergeCell ref="U84:W84"/>
    <mergeCell ref="X84:Y84"/>
    <mergeCell ref="AH84:AI84"/>
    <mergeCell ref="Z84:AD84"/>
    <mergeCell ref="AE84:AG84"/>
    <mergeCell ref="P81:T81"/>
    <mergeCell ref="U81:W81"/>
    <mergeCell ref="X81:Y81"/>
    <mergeCell ref="Z81:AK81"/>
    <mergeCell ref="U82:W82"/>
    <mergeCell ref="X82:Y82"/>
    <mergeCell ref="B82:M82"/>
    <mergeCell ref="B83:M83"/>
    <mergeCell ref="A86:A87"/>
    <mergeCell ref="B86:L87"/>
    <mergeCell ref="M86:N87"/>
    <mergeCell ref="O86:R87"/>
    <mergeCell ref="B84:M84"/>
    <mergeCell ref="N84:O84"/>
    <mergeCell ref="P84:T84"/>
    <mergeCell ref="P82:T82"/>
    <mergeCell ref="N83:O83"/>
    <mergeCell ref="P83:Y83"/>
    <mergeCell ref="U80:W80"/>
    <mergeCell ref="AJ84:AN84"/>
    <mergeCell ref="AO1:AR1"/>
    <mergeCell ref="A2:D2"/>
    <mergeCell ref="E2:R2"/>
    <mergeCell ref="U78:W78"/>
    <mergeCell ref="X78:Y78"/>
    <mergeCell ref="Z78:AD78"/>
    <mergeCell ref="B77:M77"/>
    <mergeCell ref="N77:O77"/>
    <mergeCell ref="P77:T77"/>
    <mergeCell ref="U77:Y77"/>
    <mergeCell ref="AE77:AI77"/>
    <mergeCell ref="AJ77:AN77"/>
    <mergeCell ref="AO77:AS77"/>
    <mergeCell ref="AO78:AS78"/>
    <mergeCell ref="B78:M78"/>
    <mergeCell ref="N78:O78"/>
    <mergeCell ref="P78:T78"/>
    <mergeCell ref="A1:D1"/>
    <mergeCell ref="E1:R1"/>
    <mergeCell ref="T1:U1"/>
    <mergeCell ref="V1:Y1"/>
    <mergeCell ref="Z1:AA1"/>
    <mergeCell ref="AC1:AN1"/>
    <mergeCell ref="AC2:AN2"/>
    <mergeCell ref="AF7:AS8"/>
    <mergeCell ref="A8:D8"/>
    <mergeCell ref="E8:F8"/>
    <mergeCell ref="G8:I8"/>
    <mergeCell ref="J8:L8"/>
    <mergeCell ref="M8:O8"/>
    <mergeCell ref="P8:R8"/>
    <mergeCell ref="S8:U8"/>
    <mergeCell ref="V8:X8"/>
    <mergeCell ref="AB8:AD8"/>
    <mergeCell ref="A7:D7"/>
    <mergeCell ref="AO2:AS2"/>
    <mergeCell ref="AH3:AN3"/>
    <mergeCell ref="AO3:AS3"/>
    <mergeCell ref="AE78:AG78"/>
    <mergeCell ref="AH78:AI78"/>
    <mergeCell ref="AJ78:AN78"/>
    <mergeCell ref="A4:E4"/>
    <mergeCell ref="G4:K4"/>
    <mergeCell ref="M4:AF4"/>
    <mergeCell ref="AE54:AG54"/>
    <mergeCell ref="AB7:AD7"/>
    <mergeCell ref="A10:D10"/>
    <mergeCell ref="E10:F10"/>
    <mergeCell ref="G10:I10"/>
    <mergeCell ref="J10:L10"/>
    <mergeCell ref="Y7:AA7"/>
    <mergeCell ref="A9:D9"/>
    <mergeCell ref="E9:F9"/>
    <mergeCell ref="G9:I9"/>
    <mergeCell ref="J9:L9"/>
    <mergeCell ref="M9:O9"/>
    <mergeCell ref="P9:R9"/>
    <mergeCell ref="S9:U9"/>
    <mergeCell ref="AB54:AD54"/>
    <mergeCell ref="V9:X9"/>
    <mergeCell ref="Y9:AA9"/>
    <mergeCell ref="Y8:AA8"/>
    <mergeCell ref="Y10:AA10"/>
    <mergeCell ref="E7:F7"/>
    <mergeCell ref="G7:I7"/>
    <mergeCell ref="J7:L7"/>
    <mergeCell ref="M7:O7"/>
    <mergeCell ref="P7:R7"/>
    <mergeCell ref="S7:U7"/>
    <mergeCell ref="V7:X7"/>
    <mergeCell ref="M10:O10"/>
    <mergeCell ref="P10:R10"/>
    <mergeCell ref="S10:U10"/>
    <mergeCell ref="V10:X10"/>
    <mergeCell ref="AM9:AN9"/>
    <mergeCell ref="AR11:AS11"/>
    <mergeCell ref="A12:D12"/>
    <mergeCell ref="E12:F12"/>
    <mergeCell ref="G12:I12"/>
    <mergeCell ref="J12:L12"/>
    <mergeCell ref="M12:O12"/>
    <mergeCell ref="AR12:AS12"/>
    <mergeCell ref="S11:U11"/>
    <mergeCell ref="AM12:AN12"/>
    <mergeCell ref="A11:D11"/>
    <mergeCell ref="E11:F11"/>
    <mergeCell ref="G11:I11"/>
    <mergeCell ref="J11:L11"/>
    <mergeCell ref="M11:O11"/>
    <mergeCell ref="AF12:AI12"/>
    <mergeCell ref="AF11:AI11"/>
    <mergeCell ref="AJ11:AL11"/>
    <mergeCell ref="AM11:AN11"/>
    <mergeCell ref="AB11:AD11"/>
    <mergeCell ref="Y11:AA11"/>
    <mergeCell ref="AJ12:AL12"/>
    <mergeCell ref="P11:R11"/>
    <mergeCell ref="Y12:AA12"/>
    <mergeCell ref="AB12:AD12"/>
    <mergeCell ref="S12:U12"/>
    <mergeCell ref="V12:X12"/>
    <mergeCell ref="V11:X11"/>
    <mergeCell ref="P12:R12"/>
    <mergeCell ref="AO12:AQ12"/>
    <mergeCell ref="AO11:AQ11"/>
    <mergeCell ref="AD18:AE18"/>
    <mergeCell ref="AF18:AH18"/>
    <mergeCell ref="AF17:AH17"/>
    <mergeCell ref="B17:G17"/>
    <mergeCell ref="H17:I17"/>
    <mergeCell ref="J17:L17"/>
    <mergeCell ref="B18:G18"/>
    <mergeCell ref="H18:I18"/>
    <mergeCell ref="J18:L18"/>
    <mergeCell ref="X18:AC18"/>
    <mergeCell ref="X17:AC17"/>
    <mergeCell ref="AD17:AE17"/>
    <mergeCell ref="AD19:AE19"/>
    <mergeCell ref="AF19:AH19"/>
    <mergeCell ref="X20:AC20"/>
    <mergeCell ref="AD20:AE20"/>
    <mergeCell ref="AF20:AH20"/>
    <mergeCell ref="B19:G19"/>
    <mergeCell ref="H19:I19"/>
    <mergeCell ref="J19:L19"/>
    <mergeCell ref="X19:AC19"/>
    <mergeCell ref="AN24:AP24"/>
    <mergeCell ref="AB26:AD26"/>
    <mergeCell ref="AQ24:AS24"/>
    <mergeCell ref="B25:G25"/>
    <mergeCell ref="H25:I25"/>
    <mergeCell ref="J25:L25"/>
    <mergeCell ref="M25:O25"/>
    <mergeCell ref="P25:R25"/>
    <mergeCell ref="S25:U25"/>
    <mergeCell ref="V25:X25"/>
    <mergeCell ref="Y25:AA25"/>
    <mergeCell ref="AB24:AD24"/>
    <mergeCell ref="AE24:AG24"/>
    <mergeCell ref="AH24:AJ24"/>
    <mergeCell ref="AK24:AM24"/>
    <mergeCell ref="P24:R24"/>
    <mergeCell ref="S24:U24"/>
    <mergeCell ref="V24:X24"/>
    <mergeCell ref="Y24:AA24"/>
    <mergeCell ref="B24:G24"/>
    <mergeCell ref="H24:I24"/>
    <mergeCell ref="J24:L24"/>
    <mergeCell ref="M24:O24"/>
    <mergeCell ref="AN25:AP25"/>
    <mergeCell ref="B26:G26"/>
    <mergeCell ref="H26:I26"/>
    <mergeCell ref="J26:L26"/>
    <mergeCell ref="M26:O26"/>
    <mergeCell ref="P26:R26"/>
    <mergeCell ref="S26:U26"/>
    <mergeCell ref="V26:X26"/>
    <mergeCell ref="Y26:AA26"/>
    <mergeCell ref="AE26:AG26"/>
    <mergeCell ref="AB25:AD25"/>
    <mergeCell ref="AE25:AG25"/>
    <mergeCell ref="AH25:AJ25"/>
    <mergeCell ref="AK25:AM25"/>
    <mergeCell ref="AH26:AJ26"/>
    <mergeCell ref="AQ25:AS25"/>
    <mergeCell ref="V27:X27"/>
    <mergeCell ref="V29:X29"/>
    <mergeCell ref="AE28:AG28"/>
    <mergeCell ref="Y28:AA28"/>
    <mergeCell ref="Y27:AA27"/>
    <mergeCell ref="AH27:AJ27"/>
    <mergeCell ref="AQ27:AS27"/>
    <mergeCell ref="AK27:AM27"/>
    <mergeCell ref="AN27:AP27"/>
    <mergeCell ref="AK26:AM26"/>
    <mergeCell ref="AN26:AP26"/>
    <mergeCell ref="AQ26:AS26"/>
    <mergeCell ref="B28:G28"/>
    <mergeCell ref="H28:I28"/>
    <mergeCell ref="B29:G29"/>
    <mergeCell ref="H29:I29"/>
    <mergeCell ref="J29:L29"/>
    <mergeCell ref="M29:O29"/>
    <mergeCell ref="AB27:AD27"/>
    <mergeCell ref="AE27:AG27"/>
    <mergeCell ref="S29:U29"/>
    <mergeCell ref="M28:O28"/>
    <mergeCell ref="P28:R28"/>
    <mergeCell ref="S28:U28"/>
    <mergeCell ref="V28:X28"/>
    <mergeCell ref="P29:R29"/>
    <mergeCell ref="B27:G27"/>
    <mergeCell ref="H27:I27"/>
    <mergeCell ref="M27:O27"/>
    <mergeCell ref="P27:R27"/>
    <mergeCell ref="S27:U27"/>
    <mergeCell ref="AQ31:AS31"/>
    <mergeCell ref="AH28:AJ28"/>
    <mergeCell ref="Y29:AA29"/>
    <mergeCell ref="AQ29:AS29"/>
    <mergeCell ref="AK28:AM28"/>
    <mergeCell ref="AN28:AP28"/>
    <mergeCell ref="AQ28:AS28"/>
    <mergeCell ref="AB28:AD28"/>
    <mergeCell ref="Y30:AA30"/>
    <mergeCell ref="AB30:AD30"/>
    <mergeCell ref="AB29:AD29"/>
    <mergeCell ref="AE29:AG29"/>
    <mergeCell ref="AH29:AJ29"/>
    <mergeCell ref="AK29:AM29"/>
    <mergeCell ref="AN29:AP29"/>
    <mergeCell ref="AE30:AG30"/>
    <mergeCell ref="B30:G30"/>
    <mergeCell ref="H30:I30"/>
    <mergeCell ref="J30:L30"/>
    <mergeCell ref="M30:O30"/>
    <mergeCell ref="P30:R30"/>
    <mergeCell ref="AN31:AP31"/>
    <mergeCell ref="AQ30:AS30"/>
    <mergeCell ref="B31:G31"/>
    <mergeCell ref="H31:I31"/>
    <mergeCell ref="J31:L31"/>
    <mergeCell ref="M31:O31"/>
    <mergeCell ref="P31:R31"/>
    <mergeCell ref="S31:U31"/>
    <mergeCell ref="V31:X31"/>
    <mergeCell ref="Y31:AA31"/>
    <mergeCell ref="AB31:AD31"/>
    <mergeCell ref="AH30:AJ30"/>
    <mergeCell ref="AK30:AM30"/>
    <mergeCell ref="AE31:AG31"/>
    <mergeCell ref="AH31:AJ31"/>
    <mergeCell ref="AK31:AM31"/>
    <mergeCell ref="AN30:AP30"/>
    <mergeCell ref="S30:U30"/>
    <mergeCell ref="V30:X30"/>
    <mergeCell ref="S34:U34"/>
    <mergeCell ref="V34:X34"/>
    <mergeCell ref="Y34:AA34"/>
    <mergeCell ref="AB34:AD34"/>
    <mergeCell ref="AB32:AD32"/>
    <mergeCell ref="B33:G33"/>
    <mergeCell ref="H33:I33"/>
    <mergeCell ref="J33:L33"/>
    <mergeCell ref="M33:O33"/>
    <mergeCell ref="P33:R33"/>
    <mergeCell ref="S33:U33"/>
    <mergeCell ref="V33:X33"/>
    <mergeCell ref="Y33:AA33"/>
    <mergeCell ref="AB33:AD33"/>
    <mergeCell ref="P32:R32"/>
    <mergeCell ref="S32:U32"/>
    <mergeCell ref="V32:X32"/>
    <mergeCell ref="Y32:AA32"/>
    <mergeCell ref="B32:G32"/>
    <mergeCell ref="H32:I32"/>
    <mergeCell ref="J32:L32"/>
    <mergeCell ref="M32:O32"/>
    <mergeCell ref="AQ32:AS32"/>
    <mergeCell ref="AE33:AG33"/>
    <mergeCell ref="AH33:AJ33"/>
    <mergeCell ref="AK33:AM33"/>
    <mergeCell ref="AN33:AP33"/>
    <mergeCell ref="AQ33:AS33"/>
    <mergeCell ref="AE32:AG32"/>
    <mergeCell ref="AH32:AJ32"/>
    <mergeCell ref="AK32:AM32"/>
    <mergeCell ref="AN32:AP32"/>
    <mergeCell ref="AK35:AM35"/>
    <mergeCell ref="AN35:AP35"/>
    <mergeCell ref="Y35:AA35"/>
    <mergeCell ref="AB35:AD35"/>
    <mergeCell ref="AQ35:AS35"/>
    <mergeCell ref="B34:G34"/>
    <mergeCell ref="H34:I34"/>
    <mergeCell ref="J34:L34"/>
    <mergeCell ref="M34:O34"/>
    <mergeCell ref="P34:R34"/>
    <mergeCell ref="S35:U35"/>
    <mergeCell ref="V35:X35"/>
    <mergeCell ref="AE35:AG35"/>
    <mergeCell ref="AH35:AJ35"/>
    <mergeCell ref="AE34:AG34"/>
    <mergeCell ref="AH34:AJ34"/>
    <mergeCell ref="AK34:AM34"/>
    <mergeCell ref="AN34:AP34"/>
    <mergeCell ref="AQ34:AS34"/>
    <mergeCell ref="B35:G35"/>
    <mergeCell ref="H35:I35"/>
    <mergeCell ref="J35:L35"/>
    <mergeCell ref="M35:O35"/>
    <mergeCell ref="P35:R35"/>
    <mergeCell ref="S39:U39"/>
    <mergeCell ref="V39:X39"/>
    <mergeCell ref="Y39:AA39"/>
    <mergeCell ref="AB39:AD39"/>
    <mergeCell ref="AB37:AD37"/>
    <mergeCell ref="B38:G38"/>
    <mergeCell ref="H38:I38"/>
    <mergeCell ref="J38:L38"/>
    <mergeCell ref="M38:O38"/>
    <mergeCell ref="P38:R38"/>
    <mergeCell ref="S38:U38"/>
    <mergeCell ref="V38:X38"/>
    <mergeCell ref="Y38:AA38"/>
    <mergeCell ref="AB38:AD38"/>
    <mergeCell ref="P37:R37"/>
    <mergeCell ref="S37:U37"/>
    <mergeCell ref="V37:X37"/>
    <mergeCell ref="Y37:AA37"/>
    <mergeCell ref="B37:G37"/>
    <mergeCell ref="H37:I37"/>
    <mergeCell ref="J37:L37"/>
    <mergeCell ref="M37:O37"/>
    <mergeCell ref="AQ37:AS37"/>
    <mergeCell ref="AE38:AG38"/>
    <mergeCell ref="AH38:AJ38"/>
    <mergeCell ref="AK38:AM38"/>
    <mergeCell ref="AN38:AP38"/>
    <mergeCell ref="AQ38:AS38"/>
    <mergeCell ref="AE37:AG37"/>
    <mergeCell ref="AH37:AJ37"/>
    <mergeCell ref="AK37:AM37"/>
    <mergeCell ref="AN37:AP37"/>
    <mergeCell ref="AK40:AM40"/>
    <mergeCell ref="AN40:AP40"/>
    <mergeCell ref="Y40:AA40"/>
    <mergeCell ref="AB40:AD40"/>
    <mergeCell ref="AQ40:AS40"/>
    <mergeCell ref="B39:G39"/>
    <mergeCell ref="H39:I39"/>
    <mergeCell ref="J39:L39"/>
    <mergeCell ref="M39:O39"/>
    <mergeCell ref="P39:R39"/>
    <mergeCell ref="S40:U40"/>
    <mergeCell ref="V40:X40"/>
    <mergeCell ref="AE40:AG40"/>
    <mergeCell ref="AH40:AJ40"/>
    <mergeCell ref="AE39:AG39"/>
    <mergeCell ref="AH39:AJ39"/>
    <mergeCell ref="AK39:AM39"/>
    <mergeCell ref="AN39:AP39"/>
    <mergeCell ref="AQ39:AS39"/>
    <mergeCell ref="B40:G40"/>
    <mergeCell ref="H40:I40"/>
    <mergeCell ref="J40:L40"/>
    <mergeCell ref="M40:O40"/>
    <mergeCell ref="P40:R40"/>
    <mergeCell ref="S43:U43"/>
    <mergeCell ref="V43:X43"/>
    <mergeCell ref="Y43:AA43"/>
    <mergeCell ref="AB43:AD43"/>
    <mergeCell ref="AB41:AD41"/>
    <mergeCell ref="B42:G42"/>
    <mergeCell ref="H42:I42"/>
    <mergeCell ref="J42:L42"/>
    <mergeCell ref="M42:O42"/>
    <mergeCell ref="P42:R42"/>
    <mergeCell ref="S42:U42"/>
    <mergeCell ref="V42:X42"/>
    <mergeCell ref="Y42:AA42"/>
    <mergeCell ref="AB42:AD42"/>
    <mergeCell ref="P41:R41"/>
    <mergeCell ref="S41:U41"/>
    <mergeCell ref="V41:X41"/>
    <mergeCell ref="Y41:AA41"/>
    <mergeCell ref="B41:G41"/>
    <mergeCell ref="H41:I41"/>
    <mergeCell ref="J41:L41"/>
    <mergeCell ref="M41:O41"/>
    <mergeCell ref="AQ41:AS41"/>
    <mergeCell ref="AE42:AG42"/>
    <mergeCell ref="AH42:AJ42"/>
    <mergeCell ref="AK42:AM42"/>
    <mergeCell ref="AN42:AP42"/>
    <mergeCell ref="AQ42:AS42"/>
    <mergeCell ref="AE41:AG41"/>
    <mergeCell ref="AH41:AJ41"/>
    <mergeCell ref="AK41:AM41"/>
    <mergeCell ref="AN41:AP41"/>
    <mergeCell ref="AK44:AM44"/>
    <mergeCell ref="AN44:AP44"/>
    <mergeCell ref="Y44:AA44"/>
    <mergeCell ref="AB44:AD44"/>
    <mergeCell ref="AQ44:AS44"/>
    <mergeCell ref="B43:G43"/>
    <mergeCell ref="H43:I43"/>
    <mergeCell ref="J43:L43"/>
    <mergeCell ref="M43:O43"/>
    <mergeCell ref="P43:R43"/>
    <mergeCell ref="S44:U44"/>
    <mergeCell ref="V44:X44"/>
    <mergeCell ref="AE44:AG44"/>
    <mergeCell ref="AH44:AJ44"/>
    <mergeCell ref="AE43:AG43"/>
    <mergeCell ref="AH43:AJ43"/>
    <mergeCell ref="AK43:AM43"/>
    <mergeCell ref="AN43:AP43"/>
    <mergeCell ref="AQ43:AS43"/>
    <mergeCell ref="B44:G44"/>
    <mergeCell ref="H44:I44"/>
    <mergeCell ref="J44:L44"/>
    <mergeCell ref="M44:O44"/>
    <mergeCell ref="P44:R44"/>
    <mergeCell ref="AB45:AD45"/>
    <mergeCell ref="B46:G46"/>
    <mergeCell ref="H46:I46"/>
    <mergeCell ref="J46:L46"/>
    <mergeCell ref="M46:O46"/>
    <mergeCell ref="P46:R46"/>
    <mergeCell ref="S46:U46"/>
    <mergeCell ref="V46:X46"/>
    <mergeCell ref="Y46:AA46"/>
    <mergeCell ref="AB46:AD46"/>
    <mergeCell ref="P45:R45"/>
    <mergeCell ref="S45:U45"/>
    <mergeCell ref="V45:X45"/>
    <mergeCell ref="Y45:AA45"/>
    <mergeCell ref="B45:G45"/>
    <mergeCell ref="H45:I45"/>
    <mergeCell ref="J45:L45"/>
    <mergeCell ref="M45:O45"/>
    <mergeCell ref="AQ45:AS45"/>
    <mergeCell ref="AE46:AG46"/>
    <mergeCell ref="AH46:AJ46"/>
    <mergeCell ref="AK46:AM46"/>
    <mergeCell ref="AN46:AP46"/>
    <mergeCell ref="AQ46:AS46"/>
    <mergeCell ref="AE45:AG45"/>
    <mergeCell ref="AH45:AJ45"/>
    <mergeCell ref="AK45:AM45"/>
    <mergeCell ref="AN45:AP45"/>
    <mergeCell ref="AK47:AM47"/>
    <mergeCell ref="AN47:AP47"/>
    <mergeCell ref="AK48:AM48"/>
    <mergeCell ref="AN48:AP48"/>
    <mergeCell ref="AQ47:AS47"/>
    <mergeCell ref="B48:G48"/>
    <mergeCell ref="H48:I48"/>
    <mergeCell ref="J48:L48"/>
    <mergeCell ref="M48:O48"/>
    <mergeCell ref="P48:R48"/>
    <mergeCell ref="Y48:AA48"/>
    <mergeCell ref="AB48:AD48"/>
    <mergeCell ref="S47:U47"/>
    <mergeCell ref="V47:X47"/>
    <mergeCell ref="Y47:AA47"/>
    <mergeCell ref="AB47:AD47"/>
    <mergeCell ref="B47:G47"/>
    <mergeCell ref="H47:I47"/>
    <mergeCell ref="J47:L47"/>
    <mergeCell ref="M47:O47"/>
    <mergeCell ref="P47:R47"/>
    <mergeCell ref="S48:U48"/>
    <mergeCell ref="V48:X48"/>
    <mergeCell ref="AE48:AG48"/>
    <mergeCell ref="AE47:AG47"/>
    <mergeCell ref="AH47:AJ47"/>
    <mergeCell ref="H50:I50"/>
    <mergeCell ref="J50:L50"/>
    <mergeCell ref="M50:O50"/>
    <mergeCell ref="P50:R50"/>
    <mergeCell ref="S50:U50"/>
    <mergeCell ref="V50:X50"/>
    <mergeCell ref="Y50:AA50"/>
    <mergeCell ref="AB50:AD50"/>
    <mergeCell ref="AQ48:AS48"/>
    <mergeCell ref="V49:X49"/>
    <mergeCell ref="Y49:AA49"/>
    <mergeCell ref="AB49:AD49"/>
    <mergeCell ref="S51:U51"/>
    <mergeCell ref="V51:X51"/>
    <mergeCell ref="Y51:AA51"/>
    <mergeCell ref="AE51:AG51"/>
    <mergeCell ref="AQ50:AS50"/>
    <mergeCell ref="AE50:AG50"/>
    <mergeCell ref="AH50:AJ50"/>
    <mergeCell ref="AK50:AM50"/>
    <mergeCell ref="AN50:AP50"/>
    <mergeCell ref="AQ49:AS49"/>
    <mergeCell ref="AH48:AJ48"/>
    <mergeCell ref="B49:G49"/>
    <mergeCell ref="H49:I49"/>
    <mergeCell ref="J49:L49"/>
    <mergeCell ref="M49:O49"/>
    <mergeCell ref="P49:R49"/>
    <mergeCell ref="AH49:AJ49"/>
    <mergeCell ref="AK49:AM49"/>
    <mergeCell ref="S49:U49"/>
    <mergeCell ref="AN49:AP49"/>
    <mergeCell ref="AE49:AG49"/>
    <mergeCell ref="B50:G50"/>
    <mergeCell ref="AK52:AM52"/>
    <mergeCell ref="AN52:AP52"/>
    <mergeCell ref="AH52:AJ52"/>
    <mergeCell ref="AQ52:AS52"/>
    <mergeCell ref="B51:G51"/>
    <mergeCell ref="H51:I51"/>
    <mergeCell ref="J51:L51"/>
    <mergeCell ref="M51:O51"/>
    <mergeCell ref="AQ51:AS51"/>
    <mergeCell ref="B52:G52"/>
    <mergeCell ref="AH51:AJ51"/>
    <mergeCell ref="AK51:AM51"/>
    <mergeCell ref="AN51:AP51"/>
    <mergeCell ref="H52:I52"/>
    <mergeCell ref="J52:L52"/>
    <mergeCell ref="M52:O52"/>
    <mergeCell ref="P52:R52"/>
    <mergeCell ref="S52:U52"/>
    <mergeCell ref="V52:X52"/>
    <mergeCell ref="P51:R51"/>
    <mergeCell ref="AE52:AG52"/>
    <mergeCell ref="AB51:AD51"/>
    <mergeCell ref="Y52:AA52"/>
    <mergeCell ref="AB52:AD52"/>
    <mergeCell ref="S53:U53"/>
    <mergeCell ref="V53:X53"/>
    <mergeCell ref="Y53:AA53"/>
    <mergeCell ref="B59:E59"/>
    <mergeCell ref="F59:K59"/>
    <mergeCell ref="M59:Q59"/>
    <mergeCell ref="AQ53:AS53"/>
    <mergeCell ref="B56:K56"/>
    <mergeCell ref="M56:Q56"/>
    <mergeCell ref="AB53:AD53"/>
    <mergeCell ref="B53:G53"/>
    <mergeCell ref="H53:I53"/>
    <mergeCell ref="J53:L53"/>
    <mergeCell ref="M53:O53"/>
    <mergeCell ref="P53:R53"/>
    <mergeCell ref="AE53:AG53"/>
    <mergeCell ref="AH53:AJ53"/>
    <mergeCell ref="AK53:AM53"/>
    <mergeCell ref="AN53:AP53"/>
    <mergeCell ref="AN54:AP54"/>
    <mergeCell ref="AQ54:AS54"/>
    <mergeCell ref="V54:X54"/>
    <mergeCell ref="Y54:AA54"/>
    <mergeCell ref="AC61:AH61"/>
    <mergeCell ref="AI61:AN61"/>
    <mergeCell ref="AO61:AS61"/>
    <mergeCell ref="AC60:AH60"/>
    <mergeCell ref="AI60:AN60"/>
    <mergeCell ref="W61:AB61"/>
    <mergeCell ref="B58:E58"/>
    <mergeCell ref="F58:K58"/>
    <mergeCell ref="M58:Q58"/>
    <mergeCell ref="AO60:AS60"/>
    <mergeCell ref="W60:AB60"/>
    <mergeCell ref="B61:E61"/>
    <mergeCell ref="F61:K61"/>
    <mergeCell ref="M61:Q61"/>
    <mergeCell ref="S61:V61"/>
    <mergeCell ref="B60:E60"/>
    <mergeCell ref="F60:K60"/>
    <mergeCell ref="N60:O60"/>
    <mergeCell ref="S60:V60"/>
    <mergeCell ref="AO62:AS62"/>
    <mergeCell ref="M62:Q62"/>
    <mergeCell ref="W62:AB62"/>
    <mergeCell ref="AC62:AH62"/>
    <mergeCell ref="AI62:AN62"/>
    <mergeCell ref="N66:Q66"/>
    <mergeCell ref="T66:Z66"/>
    <mergeCell ref="M64:AS64"/>
    <mergeCell ref="B62:E62"/>
    <mergeCell ref="F62:K62"/>
    <mergeCell ref="B64:E64"/>
    <mergeCell ref="F64:K64"/>
    <mergeCell ref="AI68:AN68"/>
    <mergeCell ref="AO68:AP68"/>
    <mergeCell ref="AQ68:AS68"/>
    <mergeCell ref="AD66:AG66"/>
    <mergeCell ref="AJ66:AM66"/>
    <mergeCell ref="AP66:AS66"/>
    <mergeCell ref="B68:C69"/>
    <mergeCell ref="D68:J69"/>
    <mergeCell ref="K68:P69"/>
    <mergeCell ref="Q68:AB68"/>
    <mergeCell ref="Q69:V69"/>
    <mergeCell ref="W69:AB69"/>
    <mergeCell ref="AI69:AN69"/>
    <mergeCell ref="AO69:AP69"/>
    <mergeCell ref="AQ69:AS69"/>
    <mergeCell ref="B70:C70"/>
    <mergeCell ref="D70:J70"/>
    <mergeCell ref="K70:P70"/>
    <mergeCell ref="Q70:V70"/>
    <mergeCell ref="W70:AB70"/>
    <mergeCell ref="AI70:AN70"/>
    <mergeCell ref="AO70:AP70"/>
    <mergeCell ref="AQ70:AS70"/>
    <mergeCell ref="B71:C71"/>
    <mergeCell ref="D71:J71"/>
    <mergeCell ref="K71:P71"/>
    <mergeCell ref="Q71:V71"/>
    <mergeCell ref="W71:AB71"/>
    <mergeCell ref="AI71:AN71"/>
    <mergeCell ref="AO71:AP71"/>
    <mergeCell ref="AQ71:AS71"/>
    <mergeCell ref="B72:C72"/>
    <mergeCell ref="D72:J72"/>
    <mergeCell ref="AH139:AS139"/>
    <mergeCell ref="W72:AB72"/>
    <mergeCell ref="AI72:AN72"/>
    <mergeCell ref="AO72:AP72"/>
    <mergeCell ref="AQ72:AS72"/>
    <mergeCell ref="K72:P72"/>
    <mergeCell ref="Q72:V72"/>
    <mergeCell ref="Z77:AD77"/>
    <mergeCell ref="B79:M79"/>
    <mergeCell ref="N79:O79"/>
    <mergeCell ref="P79:T79"/>
    <mergeCell ref="U79:W79"/>
    <mergeCell ref="X79:Y79"/>
    <mergeCell ref="X80:Y80"/>
    <mergeCell ref="Z80:AK80"/>
    <mergeCell ref="AE79:AG79"/>
    <mergeCell ref="B80:M80"/>
    <mergeCell ref="Z79:AD79"/>
    <mergeCell ref="AH79:AI79"/>
    <mergeCell ref="AJ79:AN79"/>
    <mergeCell ref="B81:M81"/>
    <mergeCell ref="N81:O81"/>
  </mergeCells>
  <phoneticPr fontId="0" type="noConversion"/>
  <conditionalFormatting sqref="AQ69:AS69">
    <cfRule type="cellIs" dxfId="2" priority="1" stopIfTrue="1" operator="lessThan">
      <formula>$AQ$68</formula>
    </cfRule>
    <cfRule type="cellIs" dxfId="1" priority="2" stopIfTrue="1" operator="lessThan">
      <formula>$AQ$68</formula>
    </cfRule>
    <cfRule type="cellIs" dxfId="0" priority="3" stopIfTrue="1" operator="lessThan">
      <formula>0.7355</formula>
    </cfRule>
  </conditionalFormatting>
  <dataValidations count="9">
    <dataValidation type="whole" allowBlank="1" showInputMessage="1" showErrorMessage="1" errorTitle="1 или 2" error="Извън посочените стойности." promptTitle="Тип инсталация" prompt="1 ДВГ_x000a_2 ГТ" sqref="AS1">
      <formula1>1</formula1>
      <formula2>2</formula2>
    </dataValidation>
    <dataValidation type="whole" allowBlank="1" showInputMessage="1" showErrorMessage="1" errorTitle="1 или 2" error="Извън посочените стойности." promptTitle="Тип гориво" prompt="1 Газообразно_x000a_2 Течно_x000a_ВНИМАНИЕ! За гориво на ДВГ се задава само &quot;1&quot; - т.е. &quot;Газообразно&quot;!" sqref="F4">
      <formula1>1</formula1>
      <formula2>2</formula2>
    </dataValidation>
    <dataValidation type="decimal" allowBlank="1" showInputMessage="1" showErrorMessage="1" errorTitle="ВНИМАНИЕ" error="ГРЕШНО определена КЛИМАТИЧНА ЗАНА" promptTitle="ЗА РАЙОН ЦЕНТРАЛА" prompt="Съгласно справка от НИМХ - само при  ГАЗООБРАЗНО гориво. Когато температурата е точно &quot;0&quot; градуса, запишете слабо различаваща се стойност след 4-тия знак - напр. &quot;0,0001&quot;" sqref="AO2:AS2">
      <formula1>-35</formula1>
      <formula2>35</formula2>
    </dataValidation>
    <dataValidation allowBlank="1" showInputMessage="1" showErrorMessage="1" promptTitle="Филиал преди електромер на изход" prompt="Записва се количеството електрическа енергия отпусната към филиал (по чл. 119, ал. 2 от ЗЕ), само в случаите, когато уредът за търговско мерене е след него. В останалите случаи се записва сумирана в &quot;Други&quot; към изнесената извън площадката на ТЕЦ." sqref="F61:K61"/>
    <dataValidation type="whole" allowBlank="1" showInputMessage="1" showErrorMessage="1" errorTitle="От 1 до 7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" sqref="AO66 M66 AC66 AI66">
      <formula1>1</formula1>
      <formula2>7</formula2>
    </dataValidation>
    <dataValidation type="decimal" operator="greaterThanOrEqual" allowBlank="1" showInputMessage="1" showErrorMessage="1" errorTitle="ГРЕШКА" error="Трябва да е по-голяма или равна на &quot;ЕЕ закупена за производство&quot;!" promptTitle="Е сн тец (собствени нужди) ТЕЦ" prompt="Записва се използваното количество ЕЕ за собствени нужди на ТЕЦ, отнасящо се за производството." sqref="M61:Q61">
      <formula1>F62-0.1</formula1>
    </dataValidation>
    <dataValidation type="whole" allowBlank="1" showInputMessage="1" showErrorMessage="1" errorTitle="Само указание" error="Не попълвай цифра" promptTitle="Клетки с този цвят:" prompt="Задължително се попълват, за да се получи правилно изчисление - следвайте указанията на падащите менюта. Започнете от горе надолу (клетка AS1)." sqref="AH5">
      <formula1>0</formula1>
      <formula2>0</formula2>
    </dataValidation>
    <dataValidation type="whole" allowBlank="1" showInputMessage="1" showErrorMessage="1" errorTitle="От 1 до 4" error="Извън посочените стойности." promptTitle="Вид гориво" prompt="1, 2, 3, 4 или 5" sqref="L4">
      <formula1>1</formula1>
      <formula2>5</formula2>
    </dataValidation>
    <dataValidation type="whole" allowBlank="1" showInputMessage="1" showErrorMessage="1" errorTitle="Период на изграждане" error="1, 2 или 3" promptTitle="Запиши номера на диапазона" prompt="1 - преди 2016 г._x000a_2 - 2016-2023 г._x000a_3 - от 2024 г. нататък" sqref="M25:AS25">
      <formula1>0</formula1>
      <formula2>3</formula2>
    </dataValidation>
  </dataValidations>
  <printOptions horizontalCentered="1"/>
  <pageMargins left="0.51181102362204722" right="0.11811023622047245" top="0.74803149606299213" bottom="0.55118110236220474" header="0.51181102362204722" footer="0.31496062992125984"/>
  <pageSetup paperSize="9" scale="60" orientation="portrait" blackAndWhite="1" r:id="rId1"/>
  <headerFooter>
    <oddFooter>&amp;L&amp;F&amp;CМЕСЕЧНА СПРАВКА&amp;R&amp;P(&amp;N)</oddFooter>
  </headerFooter>
  <rowBreaks count="1" manualBreakCount="1">
    <brk id="74" max="45" man="1"/>
  </rowBreaks>
  <ignoredErrors>
    <ignoredError sqref="M38:AS38 M39:AS40 M41:AS41 N42:O42 M42 P42:AS42 M43:AS43 M46:AS46 M47:AS47 M48:AS48 M49:AS49 AP102" unlockedFormula="1"/>
    <ignoredError sqref="P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R79"/>
  <sheetViews>
    <sheetView workbookViewId="0">
      <selection activeCell="J18" sqref="J18"/>
    </sheetView>
  </sheetViews>
  <sheetFormatPr defaultRowHeight="12.75"/>
  <cols>
    <col min="1" max="1" width="14.33203125" style="79" customWidth="1"/>
    <col min="2" max="2" width="33.83203125" style="79" customWidth="1"/>
    <col min="3" max="3" width="16.1640625" style="79" bestFit="1" customWidth="1"/>
    <col min="4" max="4" width="8.83203125" style="79" customWidth="1"/>
    <col min="5" max="12" width="8.33203125" style="79" customWidth="1"/>
    <col min="13" max="13" width="16.1640625" style="79" customWidth="1"/>
    <col min="14" max="16384" width="9.33203125" style="79"/>
  </cols>
  <sheetData>
    <row r="3" spans="1:13" ht="12.75" customHeight="1">
      <c r="A3" s="554" t="s">
        <v>371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</row>
    <row r="4" spans="1:1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ht="27" customHeight="1">
      <c r="A5" s="81" t="s">
        <v>372</v>
      </c>
      <c r="B5" s="82" t="s">
        <v>373</v>
      </c>
      <c r="C5" s="83">
        <v>1996</v>
      </c>
      <c r="D5" s="84">
        <v>1997</v>
      </c>
      <c r="E5" s="84">
        <v>1998</v>
      </c>
      <c r="F5" s="84">
        <v>1999</v>
      </c>
      <c r="G5" s="84">
        <v>2000</v>
      </c>
      <c r="H5" s="84">
        <v>2001</v>
      </c>
      <c r="I5" s="84">
        <v>2002</v>
      </c>
      <c r="J5" s="84">
        <v>2003</v>
      </c>
      <c r="K5" s="84">
        <v>2004</v>
      </c>
      <c r="L5" s="84">
        <v>2005</v>
      </c>
      <c r="M5" s="85">
        <v>2006</v>
      </c>
    </row>
    <row r="6" spans="1:13" ht="12.75" customHeight="1">
      <c r="A6" s="555" t="s">
        <v>374</v>
      </c>
      <c r="B6" s="86" t="s">
        <v>375</v>
      </c>
      <c r="C6" s="81">
        <v>39.700000000000003</v>
      </c>
      <c r="D6" s="81">
        <v>40.5</v>
      </c>
      <c r="E6" s="87">
        <v>41.2</v>
      </c>
      <c r="F6" s="81">
        <v>41.8</v>
      </c>
      <c r="G6" s="87">
        <v>42.3</v>
      </c>
      <c r="H6" s="81">
        <v>42.7</v>
      </c>
      <c r="I6" s="81">
        <v>43.1</v>
      </c>
      <c r="J6" s="87">
        <v>43.5</v>
      </c>
      <c r="K6" s="81">
        <v>43.8</v>
      </c>
      <c r="L6" s="81">
        <v>44</v>
      </c>
      <c r="M6" s="87">
        <v>44.2</v>
      </c>
    </row>
    <row r="7" spans="1:13" ht="12.75" customHeight="1">
      <c r="A7" s="556"/>
      <c r="B7" s="86" t="s">
        <v>376</v>
      </c>
      <c r="C7" s="81">
        <v>37.299999999999997</v>
      </c>
      <c r="D7" s="81">
        <v>38.1</v>
      </c>
      <c r="E7" s="87">
        <v>38.799999999999997</v>
      </c>
      <c r="F7" s="81">
        <v>39.4</v>
      </c>
      <c r="G7" s="87">
        <v>39.9</v>
      </c>
      <c r="H7" s="81">
        <v>40.299999999999997</v>
      </c>
      <c r="I7" s="81">
        <v>40.700000000000003</v>
      </c>
      <c r="J7" s="87">
        <v>41.1</v>
      </c>
      <c r="K7" s="81">
        <v>41.4</v>
      </c>
      <c r="L7" s="81">
        <v>41.6</v>
      </c>
      <c r="M7" s="87">
        <v>41.8</v>
      </c>
    </row>
    <row r="8" spans="1:13" ht="12.75" customHeight="1">
      <c r="A8" s="556"/>
      <c r="B8" s="86" t="s">
        <v>377</v>
      </c>
      <c r="C8" s="81">
        <v>36.5</v>
      </c>
      <c r="D8" s="81">
        <v>36.9</v>
      </c>
      <c r="E8" s="87">
        <v>37.200000000000003</v>
      </c>
      <c r="F8" s="81">
        <v>37.5</v>
      </c>
      <c r="G8" s="87">
        <v>37.799999999999997</v>
      </c>
      <c r="H8" s="81">
        <v>38.1</v>
      </c>
      <c r="I8" s="81">
        <v>38.4</v>
      </c>
      <c r="J8" s="87">
        <v>38.6</v>
      </c>
      <c r="K8" s="81">
        <v>38.799999999999997</v>
      </c>
      <c r="L8" s="81">
        <v>38.9</v>
      </c>
      <c r="M8" s="87">
        <v>39</v>
      </c>
    </row>
    <row r="9" spans="1:13" ht="12.75" customHeight="1">
      <c r="A9" s="556"/>
      <c r="B9" s="86" t="s">
        <v>378</v>
      </c>
      <c r="C9" s="81">
        <v>25</v>
      </c>
      <c r="D9" s="81">
        <v>26.3</v>
      </c>
      <c r="E9" s="87">
        <v>27.5</v>
      </c>
      <c r="F9" s="81">
        <v>28.5</v>
      </c>
      <c r="G9" s="87">
        <v>29.6</v>
      </c>
      <c r="H9" s="81">
        <v>30.4</v>
      </c>
      <c r="I9" s="81">
        <v>31.1</v>
      </c>
      <c r="J9" s="87">
        <v>31.7</v>
      </c>
      <c r="K9" s="81">
        <v>32.200000000000003</v>
      </c>
      <c r="L9" s="81">
        <v>32.6</v>
      </c>
      <c r="M9" s="87">
        <v>33</v>
      </c>
    </row>
    <row r="10" spans="1:13">
      <c r="A10" s="556"/>
      <c r="B10" s="86" t="s">
        <v>379</v>
      </c>
      <c r="C10" s="81">
        <v>20</v>
      </c>
      <c r="D10" s="81">
        <v>21</v>
      </c>
      <c r="E10" s="87">
        <v>21.6</v>
      </c>
      <c r="F10" s="81">
        <v>22.1</v>
      </c>
      <c r="G10" s="87">
        <v>22.6</v>
      </c>
      <c r="H10" s="81">
        <v>23.1</v>
      </c>
      <c r="I10" s="81">
        <v>23.5</v>
      </c>
      <c r="J10" s="87">
        <v>24</v>
      </c>
      <c r="K10" s="81">
        <v>24.4</v>
      </c>
      <c r="L10" s="81">
        <v>24.7</v>
      </c>
      <c r="M10" s="87">
        <v>25</v>
      </c>
    </row>
    <row r="11" spans="1:13" ht="12.75" customHeight="1">
      <c r="A11" s="556"/>
      <c r="B11" s="86" t="s">
        <v>380</v>
      </c>
      <c r="C11" s="81">
        <v>20</v>
      </c>
      <c r="D11" s="81">
        <v>21</v>
      </c>
      <c r="E11" s="87">
        <v>21.6</v>
      </c>
      <c r="F11" s="81">
        <v>22.1</v>
      </c>
      <c r="G11" s="87">
        <v>22.6</v>
      </c>
      <c r="H11" s="81">
        <v>23.1</v>
      </c>
      <c r="I11" s="81">
        <v>23.5</v>
      </c>
      <c r="J11" s="87">
        <v>24</v>
      </c>
      <c r="K11" s="81">
        <v>24.4</v>
      </c>
      <c r="L11" s="81">
        <v>24.7</v>
      </c>
      <c r="M11" s="87">
        <v>25</v>
      </c>
    </row>
    <row r="12" spans="1:13" ht="12.75" customHeight="1">
      <c r="A12" s="556"/>
      <c r="B12" s="86" t="s">
        <v>381</v>
      </c>
      <c r="C12" s="81">
        <v>20</v>
      </c>
      <c r="D12" s="81">
        <v>21</v>
      </c>
      <c r="E12" s="87">
        <v>21.6</v>
      </c>
      <c r="F12" s="81">
        <v>22.1</v>
      </c>
      <c r="G12" s="87">
        <v>22.6</v>
      </c>
      <c r="H12" s="81">
        <v>23.1</v>
      </c>
      <c r="I12" s="81">
        <v>23.5</v>
      </c>
      <c r="J12" s="87">
        <v>24</v>
      </c>
      <c r="K12" s="81">
        <v>24.4</v>
      </c>
      <c r="L12" s="81">
        <v>24.7</v>
      </c>
      <c r="M12" s="87">
        <v>25</v>
      </c>
    </row>
    <row r="13" spans="1:13" ht="12.75" customHeight="1">
      <c r="A13" s="557"/>
      <c r="B13" s="86" t="s">
        <v>382</v>
      </c>
      <c r="C13" s="81">
        <v>38.9</v>
      </c>
      <c r="D13" s="81">
        <v>38.9</v>
      </c>
      <c r="E13" s="87">
        <v>38.9</v>
      </c>
      <c r="F13" s="81">
        <v>38.9</v>
      </c>
      <c r="G13" s="87">
        <v>38.9</v>
      </c>
      <c r="H13" s="81">
        <v>38.9</v>
      </c>
      <c r="I13" s="81">
        <v>38.9</v>
      </c>
      <c r="J13" s="87">
        <v>38.9</v>
      </c>
      <c r="K13" s="81">
        <v>38.9</v>
      </c>
      <c r="L13" s="81">
        <v>38.9</v>
      </c>
      <c r="M13" s="87">
        <v>39</v>
      </c>
    </row>
    <row r="14" spans="1:13" ht="25.5">
      <c r="A14" s="555" t="s">
        <v>383</v>
      </c>
      <c r="B14" s="86" t="s">
        <v>384</v>
      </c>
      <c r="C14" s="81">
        <v>39.700000000000003</v>
      </c>
      <c r="D14" s="81">
        <v>40.5</v>
      </c>
      <c r="E14" s="87">
        <v>41.2</v>
      </c>
      <c r="F14" s="81">
        <v>41.8</v>
      </c>
      <c r="G14" s="87">
        <v>42.3</v>
      </c>
      <c r="H14" s="81">
        <v>42.7</v>
      </c>
      <c r="I14" s="81">
        <v>43.1</v>
      </c>
      <c r="J14" s="87">
        <v>43.5</v>
      </c>
      <c r="K14" s="81">
        <v>43.8</v>
      </c>
      <c r="L14" s="81">
        <v>44</v>
      </c>
      <c r="M14" s="87">
        <v>44.2</v>
      </c>
    </row>
    <row r="15" spans="1:13" ht="12.75" customHeight="1">
      <c r="A15" s="556"/>
      <c r="B15" s="86" t="s">
        <v>385</v>
      </c>
      <c r="C15" s="81">
        <v>39.700000000000003</v>
      </c>
      <c r="D15" s="81">
        <v>40.5</v>
      </c>
      <c r="E15" s="87">
        <v>41.2</v>
      </c>
      <c r="F15" s="81">
        <v>41.8</v>
      </c>
      <c r="G15" s="87">
        <v>42.3</v>
      </c>
      <c r="H15" s="81">
        <v>42.7</v>
      </c>
      <c r="I15" s="81">
        <v>43.1</v>
      </c>
      <c r="J15" s="87">
        <v>43.5</v>
      </c>
      <c r="K15" s="81">
        <v>43.8</v>
      </c>
      <c r="L15" s="81">
        <v>44</v>
      </c>
      <c r="M15" s="87">
        <v>44.2</v>
      </c>
    </row>
    <row r="16" spans="1:13" ht="12.75" customHeight="1">
      <c r="A16" s="556"/>
      <c r="B16" s="86" t="s">
        <v>386</v>
      </c>
      <c r="C16" s="81">
        <v>20</v>
      </c>
      <c r="D16" s="81">
        <v>21</v>
      </c>
      <c r="E16" s="87">
        <v>21.6</v>
      </c>
      <c r="F16" s="81">
        <v>22.1</v>
      </c>
      <c r="G16" s="87">
        <v>22.6</v>
      </c>
      <c r="H16" s="81">
        <v>23.1</v>
      </c>
      <c r="I16" s="81">
        <v>23.5</v>
      </c>
      <c r="J16" s="87">
        <v>24</v>
      </c>
      <c r="K16" s="81">
        <v>24.4</v>
      </c>
      <c r="L16" s="81">
        <v>24.7</v>
      </c>
      <c r="M16" s="87">
        <v>25</v>
      </c>
    </row>
    <row r="17" spans="1:18" ht="12.75" customHeight="1">
      <c r="A17" s="557"/>
      <c r="B17" s="86" t="s">
        <v>387</v>
      </c>
      <c r="C17" s="81">
        <v>20</v>
      </c>
      <c r="D17" s="81">
        <v>21</v>
      </c>
      <c r="E17" s="87">
        <v>21.6</v>
      </c>
      <c r="F17" s="81">
        <v>22.1</v>
      </c>
      <c r="G17" s="87">
        <v>22.6</v>
      </c>
      <c r="H17" s="81">
        <v>23.1</v>
      </c>
      <c r="I17" s="81">
        <v>23.5</v>
      </c>
      <c r="J17" s="87">
        <v>24</v>
      </c>
      <c r="K17" s="81">
        <v>24.4</v>
      </c>
      <c r="L17" s="81">
        <v>24.7</v>
      </c>
      <c r="M17" s="87">
        <v>25</v>
      </c>
    </row>
    <row r="18" spans="1:18">
      <c r="A18" s="558" t="s">
        <v>262</v>
      </c>
      <c r="B18" s="86" t="s">
        <v>264</v>
      </c>
      <c r="C18" s="81">
        <v>50</v>
      </c>
      <c r="D18" s="81">
        <v>50.4</v>
      </c>
      <c r="E18" s="87">
        <v>50.8</v>
      </c>
      <c r="F18" s="81">
        <v>51.1</v>
      </c>
      <c r="G18" s="87">
        <v>51.4</v>
      </c>
      <c r="H18" s="81">
        <v>51.7</v>
      </c>
      <c r="I18" s="81">
        <v>51.9</v>
      </c>
      <c r="J18" s="87">
        <v>52.1</v>
      </c>
      <c r="K18" s="81">
        <v>52.3</v>
      </c>
      <c r="L18" s="81">
        <v>52.4</v>
      </c>
      <c r="M18" s="87">
        <v>52.5</v>
      </c>
    </row>
    <row r="19" spans="1:18" ht="12.75" customHeight="1">
      <c r="A19" s="558"/>
      <c r="B19" s="86" t="s">
        <v>388</v>
      </c>
      <c r="C19" s="81">
        <v>39.700000000000003</v>
      </c>
      <c r="D19" s="81">
        <v>40.5</v>
      </c>
      <c r="E19" s="87">
        <v>41.2</v>
      </c>
      <c r="F19" s="81">
        <v>41.8</v>
      </c>
      <c r="G19" s="87">
        <v>42.3</v>
      </c>
      <c r="H19" s="81">
        <v>42.7</v>
      </c>
      <c r="I19" s="81">
        <v>43.1</v>
      </c>
      <c r="J19" s="87">
        <v>43.5</v>
      </c>
      <c r="K19" s="81">
        <v>43.8</v>
      </c>
      <c r="L19" s="81">
        <v>44</v>
      </c>
      <c r="M19" s="87">
        <v>44.2</v>
      </c>
    </row>
    <row r="20" spans="1:18">
      <c r="A20" s="558"/>
      <c r="B20" s="86" t="s">
        <v>389</v>
      </c>
      <c r="C20" s="81">
        <v>36.700000000000003</v>
      </c>
      <c r="D20" s="81">
        <v>37.5</v>
      </c>
      <c r="E20" s="87">
        <v>38.299999999999997</v>
      </c>
      <c r="F20" s="81">
        <v>39</v>
      </c>
      <c r="G20" s="87">
        <v>39.6</v>
      </c>
      <c r="H20" s="81">
        <v>40.1</v>
      </c>
      <c r="I20" s="81">
        <v>40.6</v>
      </c>
      <c r="J20" s="87">
        <v>41</v>
      </c>
      <c r="K20" s="81">
        <v>41.4</v>
      </c>
      <c r="L20" s="81">
        <v>41.7</v>
      </c>
      <c r="M20" s="87">
        <v>42</v>
      </c>
    </row>
    <row r="21" spans="1:18" ht="38.25">
      <c r="A21" s="558"/>
      <c r="B21" s="86" t="s">
        <v>390</v>
      </c>
      <c r="C21" s="81">
        <v>35</v>
      </c>
      <c r="D21" s="81">
        <v>35</v>
      </c>
      <c r="E21" s="87">
        <v>35</v>
      </c>
      <c r="F21" s="81">
        <v>35</v>
      </c>
      <c r="G21" s="87">
        <v>35</v>
      </c>
      <c r="H21" s="81">
        <v>35</v>
      </c>
      <c r="I21" s="81">
        <v>35</v>
      </c>
      <c r="J21" s="87">
        <v>35</v>
      </c>
      <c r="K21" s="81">
        <v>35</v>
      </c>
      <c r="L21" s="81">
        <v>35</v>
      </c>
      <c r="M21" s="87">
        <v>35</v>
      </c>
    </row>
    <row r="22" spans="1:18">
      <c r="A22" s="88"/>
    </row>
    <row r="23" spans="1:18" ht="25.5" customHeight="1">
      <c r="A23" s="554" t="s">
        <v>391</v>
      </c>
      <c r="B23" s="554"/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R23" s="89"/>
    </row>
    <row r="24" spans="1:18">
      <c r="R24" s="89"/>
    </row>
    <row r="25" spans="1:18" customFormat="1" ht="12.75" customHeight="1"/>
    <row r="26" spans="1:18" customFormat="1"/>
    <row r="27" spans="1:18" customFormat="1"/>
    <row r="28" spans="1:18" customFormat="1" ht="12.75" customHeight="1"/>
    <row r="29" spans="1:18" customFormat="1" ht="12.75" customHeight="1"/>
    <row r="30" spans="1:18" customFormat="1" ht="12.75" customHeight="1"/>
    <row r="31" spans="1:18" customFormat="1" ht="12.75" customHeight="1"/>
    <row r="32" spans="1:18" customFormat="1" ht="12.75" customHeight="1"/>
    <row r="33" customFormat="1" ht="12.75" customHeight="1"/>
    <row r="34" customFormat="1" ht="12.75" customHeight="1"/>
    <row r="35" customFormat="1" ht="12.75" customHeight="1"/>
    <row r="36" customFormat="1" ht="12.75" customHeight="1"/>
    <row r="37" customFormat="1" ht="12.75" customHeight="1"/>
    <row r="38" customFormat="1" ht="12.75" customHeight="1"/>
    <row r="39" customFormat="1" ht="12.75" customHeight="1"/>
    <row r="40" customFormat="1" ht="12.75" customHeight="1"/>
    <row r="41" customFormat="1" ht="12.75" customHeight="1"/>
    <row r="42" customFormat="1"/>
    <row r="43" customFormat="1" ht="25.5" customHeight="1"/>
    <row r="44" customFormat="1"/>
    <row r="45" customFormat="1" ht="25.5" customHeight="1"/>
    <row r="46" customFormat="1" ht="12.75" customHeight="1"/>
    <row r="47" customFormat="1" ht="25.5" customHeight="1"/>
    <row r="48" customFormat="1"/>
    <row r="49" customFormat="1" ht="12.75" customHeight="1"/>
    <row r="50" customFormat="1"/>
    <row r="51" customFormat="1" ht="12.75" customHeight="1"/>
    <row r="52" customFormat="1" ht="25.5" customHeight="1"/>
    <row r="53" customFormat="1" ht="12.75" customHeight="1"/>
    <row r="54" customFormat="1" ht="12.75" customHeight="1"/>
    <row r="55" customFormat="1"/>
    <row r="56" customFormat="1" ht="12.75" customHeight="1"/>
    <row r="57" customFormat="1" ht="12.75" customHeight="1"/>
    <row r="58" customFormat="1" ht="12.75" customHeight="1"/>
    <row r="59" customFormat="1" ht="25.5" customHeight="1"/>
    <row r="60" customFormat="1"/>
    <row r="61" customFormat="1" ht="12.75" customHeight="1"/>
    <row r="62" customFormat="1" ht="38.25" customHeight="1"/>
    <row r="63" customFormat="1"/>
    <row r="64" customFormat="1" ht="25.5" customHeight="1"/>
    <row r="65" customFormat="1"/>
    <row r="66" customFormat="1" ht="25.5" customHeight="1"/>
    <row r="67" customFormat="1"/>
    <row r="68" customFormat="1"/>
    <row r="69" customFormat="1"/>
    <row r="70" customFormat="1"/>
    <row r="71" customFormat="1"/>
    <row r="72" customFormat="1"/>
    <row r="73" customFormat="1" ht="12.75" customHeight="1"/>
    <row r="74" customFormat="1" ht="38.25" customHeight="1"/>
    <row r="75" customFormat="1" ht="38.25" customHeight="1"/>
    <row r="76" customFormat="1"/>
    <row r="77" customFormat="1"/>
    <row r="78" customFormat="1"/>
    <row r="79" customFormat="1"/>
  </sheetData>
  <mergeCells count="5">
    <mergeCell ref="A3:M3"/>
    <mergeCell ref="A6:A13"/>
    <mergeCell ref="A14:A17"/>
    <mergeCell ref="A18:A21"/>
    <mergeCell ref="A23:M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I24"/>
  <sheetViews>
    <sheetView workbookViewId="0">
      <selection activeCell="D32" sqref="D32"/>
    </sheetView>
  </sheetViews>
  <sheetFormatPr defaultRowHeight="12.75"/>
  <cols>
    <col min="1" max="1" width="20.5" customWidth="1"/>
    <col min="2" max="2" width="75.6640625" customWidth="1"/>
    <col min="3" max="3" width="18.33203125" customWidth="1"/>
    <col min="4" max="4" width="21.33203125" customWidth="1"/>
  </cols>
  <sheetData>
    <row r="2" spans="1:9" ht="24" customHeight="1">
      <c r="A2" s="554" t="s">
        <v>392</v>
      </c>
      <c r="B2" s="554"/>
      <c r="C2" s="554"/>
      <c r="D2" s="554"/>
      <c r="E2" s="90"/>
      <c r="F2" s="79"/>
      <c r="G2" s="79"/>
      <c r="H2" s="79"/>
      <c r="I2" s="79"/>
    </row>
    <row r="3" spans="1:9">
      <c r="A3" s="79"/>
      <c r="B3" s="79"/>
      <c r="C3" s="79"/>
      <c r="D3" s="79"/>
      <c r="E3" s="79"/>
      <c r="F3" s="79"/>
      <c r="G3" s="79"/>
      <c r="H3" s="79"/>
      <c r="I3" s="79"/>
    </row>
    <row r="4" spans="1:9" ht="39" customHeight="1">
      <c r="A4" s="91" t="s">
        <v>372</v>
      </c>
      <c r="B4" s="86" t="s">
        <v>393</v>
      </c>
      <c r="C4" s="81" t="s">
        <v>394</v>
      </c>
      <c r="D4" s="81" t="s">
        <v>395</v>
      </c>
      <c r="F4" s="79"/>
      <c r="G4" s="79"/>
      <c r="H4" s="79"/>
      <c r="I4" s="79"/>
    </row>
    <row r="5" spans="1:9" ht="12.75" customHeight="1">
      <c r="A5" s="555" t="s">
        <v>374</v>
      </c>
      <c r="B5" s="86" t="s">
        <v>396</v>
      </c>
      <c r="C5" s="81">
        <v>88</v>
      </c>
      <c r="D5" s="81">
        <v>80</v>
      </c>
    </row>
    <row r="6" spans="1:9" ht="12.75" customHeight="1">
      <c r="A6" s="556"/>
      <c r="B6" s="86" t="s">
        <v>397</v>
      </c>
      <c r="C6" s="81">
        <v>86</v>
      </c>
      <c r="D6" s="81">
        <v>78</v>
      </c>
    </row>
    <row r="7" spans="1:9" ht="12.75" customHeight="1">
      <c r="A7" s="556"/>
      <c r="B7" s="86" t="s">
        <v>398</v>
      </c>
      <c r="C7" s="81">
        <v>86</v>
      </c>
      <c r="D7" s="81">
        <v>78</v>
      </c>
    </row>
    <row r="8" spans="1:9" ht="12.75" customHeight="1">
      <c r="A8" s="556"/>
      <c r="B8" s="86" t="s">
        <v>378</v>
      </c>
      <c r="C8" s="81">
        <v>86</v>
      </c>
      <c r="D8" s="81">
        <v>78</v>
      </c>
    </row>
    <row r="9" spans="1:9" ht="12.75" customHeight="1">
      <c r="A9" s="556"/>
      <c r="B9" s="86" t="s">
        <v>379</v>
      </c>
      <c r="C9" s="81">
        <v>80</v>
      </c>
      <c r="D9" s="81">
        <v>72</v>
      </c>
    </row>
    <row r="10" spans="1:9" ht="12.75" customHeight="1">
      <c r="A10" s="556"/>
      <c r="B10" s="86" t="s">
        <v>399</v>
      </c>
      <c r="C10" s="81">
        <v>80</v>
      </c>
      <c r="D10" s="81">
        <v>72</v>
      </c>
    </row>
    <row r="11" spans="1:9" ht="12.75" customHeight="1">
      <c r="A11" s="556"/>
      <c r="B11" s="86" t="s">
        <v>400</v>
      </c>
      <c r="C11" s="81">
        <v>80</v>
      </c>
      <c r="D11" s="81">
        <v>72</v>
      </c>
    </row>
    <row r="12" spans="1:9" ht="12.75" customHeight="1">
      <c r="A12" s="557"/>
      <c r="B12" s="86" t="s">
        <v>382</v>
      </c>
      <c r="C12" s="81">
        <v>86</v>
      </c>
      <c r="D12" s="81">
        <v>78</v>
      </c>
    </row>
    <row r="13" spans="1:9" ht="12.75" customHeight="1">
      <c r="A13" s="555" t="s">
        <v>383</v>
      </c>
      <c r="B13" s="86" t="s">
        <v>384</v>
      </c>
      <c r="C13" s="81">
        <v>89</v>
      </c>
      <c r="D13" s="81">
        <v>81</v>
      </c>
    </row>
    <row r="14" spans="1:9" ht="12.75" customHeight="1">
      <c r="A14" s="556"/>
      <c r="B14" s="86" t="s">
        <v>385</v>
      </c>
      <c r="C14" s="81">
        <v>89</v>
      </c>
      <c r="D14" s="81">
        <v>81</v>
      </c>
    </row>
    <row r="15" spans="1:9" ht="12.75" customHeight="1">
      <c r="A15" s="556"/>
      <c r="B15" s="86" t="s">
        <v>386</v>
      </c>
      <c r="C15" s="81">
        <v>80</v>
      </c>
      <c r="D15" s="81">
        <v>72</v>
      </c>
    </row>
    <row r="16" spans="1:9" ht="12.75" customHeight="1">
      <c r="A16" s="557"/>
      <c r="B16" s="86" t="s">
        <v>387</v>
      </c>
      <c r="C16" s="81">
        <v>80</v>
      </c>
      <c r="D16" s="81">
        <v>72</v>
      </c>
    </row>
    <row r="17" spans="1:9" ht="12.75" customHeight="1">
      <c r="A17" s="555" t="s">
        <v>262</v>
      </c>
      <c r="B17" s="86" t="s">
        <v>264</v>
      </c>
      <c r="C17" s="81">
        <v>90</v>
      </c>
      <c r="D17" s="81">
        <v>82</v>
      </c>
      <c r="I17" t="s">
        <v>401</v>
      </c>
    </row>
    <row r="18" spans="1:9" ht="12.75" customHeight="1">
      <c r="A18" s="556"/>
      <c r="B18" s="86" t="s">
        <v>388</v>
      </c>
      <c r="C18" s="81">
        <v>89</v>
      </c>
      <c r="D18" s="81">
        <v>81</v>
      </c>
    </row>
    <row r="19" spans="1:9">
      <c r="A19" s="556"/>
      <c r="B19" s="86" t="s">
        <v>389</v>
      </c>
      <c r="C19" s="81">
        <v>70</v>
      </c>
      <c r="D19" s="81">
        <v>62</v>
      </c>
    </row>
    <row r="20" spans="1:9" ht="12.75" customHeight="1">
      <c r="A20" s="557"/>
      <c r="B20" s="86" t="s">
        <v>390</v>
      </c>
      <c r="C20" s="81" t="s">
        <v>402</v>
      </c>
      <c r="D20" s="81">
        <v>72</v>
      </c>
    </row>
    <row r="21" spans="1:9">
      <c r="A21" s="80"/>
      <c r="B21" s="80"/>
      <c r="C21" s="80"/>
    </row>
    <row r="22" spans="1:9" ht="33.75" customHeight="1">
      <c r="A22" s="554" t="s">
        <v>403</v>
      </c>
      <c r="B22" s="554"/>
      <c r="C22" s="554"/>
      <c r="D22" s="554"/>
    </row>
    <row r="23" spans="1:9">
      <c r="A23" s="554" t="s">
        <v>404</v>
      </c>
      <c r="B23" s="554"/>
      <c r="C23" s="554"/>
      <c r="D23" s="554"/>
    </row>
    <row r="24" spans="1:9" ht="41.25" customHeight="1">
      <c r="A24" s="554" t="s">
        <v>405</v>
      </c>
      <c r="B24" s="554"/>
      <c r="C24" s="554"/>
      <c r="D24" s="554"/>
    </row>
  </sheetData>
  <mergeCells count="7">
    <mergeCell ref="A24:D24"/>
    <mergeCell ref="A2:D2"/>
    <mergeCell ref="A5:A12"/>
    <mergeCell ref="A13:A16"/>
    <mergeCell ref="A17:A20"/>
    <mergeCell ref="A22:D22"/>
    <mergeCell ref="A23:D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C28"/>
  <sheetViews>
    <sheetView topLeftCell="A10" workbookViewId="0"/>
  </sheetViews>
  <sheetFormatPr defaultRowHeight="12.75"/>
  <cols>
    <col min="1" max="1" width="105.5" customWidth="1"/>
    <col min="2" max="2" width="18.5" customWidth="1"/>
    <col min="3" max="3" width="16.33203125" customWidth="1"/>
  </cols>
  <sheetData>
    <row r="2" spans="1:3" ht="37.5" customHeight="1">
      <c r="A2" s="554" t="s">
        <v>406</v>
      </c>
      <c r="B2" s="554"/>
      <c r="C2" s="554"/>
    </row>
    <row r="3" spans="1:3">
      <c r="A3" s="92"/>
      <c r="B3" s="92"/>
      <c r="C3" s="92"/>
    </row>
    <row r="4" spans="1:3" ht="12.75" customHeight="1">
      <c r="A4" s="554" t="s">
        <v>407</v>
      </c>
      <c r="B4" s="554"/>
      <c r="C4" s="554"/>
    </row>
    <row r="5" spans="1:3" ht="27" customHeight="1">
      <c r="A5" s="554" t="s">
        <v>408</v>
      </c>
      <c r="B5" s="554"/>
      <c r="C5" s="554"/>
    </row>
    <row r="6" spans="1:3" ht="12.75" customHeight="1">
      <c r="A6" s="559" t="s">
        <v>409</v>
      </c>
      <c r="B6" s="559"/>
      <c r="C6" s="559"/>
    </row>
    <row r="7" spans="1:3" ht="12.75" customHeight="1">
      <c r="A7" s="559" t="s">
        <v>410</v>
      </c>
      <c r="B7" s="559"/>
      <c r="C7" s="559"/>
    </row>
    <row r="8" spans="1:3">
      <c r="A8" s="92"/>
      <c r="B8" s="92"/>
      <c r="C8" s="92"/>
    </row>
    <row r="9" spans="1:3">
      <c r="A9" s="554" t="s">
        <v>411</v>
      </c>
      <c r="B9" s="554"/>
      <c r="C9" s="554"/>
    </row>
    <row r="10" spans="1:3" ht="32.25" customHeight="1">
      <c r="A10" s="554" t="s">
        <v>412</v>
      </c>
      <c r="B10" s="554"/>
      <c r="C10" s="554"/>
    </row>
    <row r="11" spans="1:3" ht="12.75" customHeight="1">
      <c r="A11" s="92" t="s">
        <v>413</v>
      </c>
      <c r="B11" s="92"/>
      <c r="C11" s="92"/>
    </row>
    <row r="12" spans="1:3" ht="42" customHeight="1">
      <c r="A12" s="554" t="s">
        <v>414</v>
      </c>
      <c r="B12" s="554"/>
      <c r="C12" s="554"/>
    </row>
    <row r="13" spans="1:3">
      <c r="A13" s="92"/>
      <c r="B13" s="92"/>
      <c r="C13" s="92"/>
    </row>
    <row r="14" spans="1:3">
      <c r="A14" s="554" t="s">
        <v>411</v>
      </c>
      <c r="B14" s="554"/>
      <c r="C14" s="554"/>
    </row>
    <row r="15" spans="1:3" ht="51.75" customHeight="1">
      <c r="A15" s="554" t="s">
        <v>415</v>
      </c>
      <c r="B15" s="554"/>
      <c r="C15" s="554"/>
    </row>
    <row r="16" spans="1:3">
      <c r="A16" s="92"/>
      <c r="B16" s="92"/>
      <c r="C16" s="92"/>
    </row>
    <row r="17" spans="1:3" ht="12.75" customHeight="1">
      <c r="A17" s="554" t="s">
        <v>416</v>
      </c>
      <c r="B17" s="554"/>
      <c r="C17" s="554"/>
    </row>
    <row r="18" spans="1:3">
      <c r="A18" s="92"/>
      <c r="B18" s="92"/>
      <c r="C18" s="92"/>
    </row>
    <row r="19" spans="1:3" ht="51">
      <c r="A19" s="81" t="s">
        <v>417</v>
      </c>
      <c r="B19" s="81" t="s">
        <v>418</v>
      </c>
      <c r="C19" s="81" t="s">
        <v>419</v>
      </c>
    </row>
    <row r="20" spans="1:3">
      <c r="A20" s="81" t="s">
        <v>420</v>
      </c>
      <c r="B20" s="93">
        <v>1</v>
      </c>
      <c r="C20" s="87">
        <v>0.98499999999999999</v>
      </c>
    </row>
    <row r="21" spans="1:3" ht="12.75" customHeight="1">
      <c r="A21" s="81" t="s">
        <v>421</v>
      </c>
      <c r="B21" s="87">
        <v>0.98499999999999999</v>
      </c>
      <c r="C21" s="87">
        <v>0.96499999999999997</v>
      </c>
    </row>
    <row r="22" spans="1:3" ht="12.75" customHeight="1">
      <c r="A22" s="81" t="s">
        <v>422</v>
      </c>
      <c r="B22" s="87">
        <v>0.96499999999999997</v>
      </c>
      <c r="C22" s="87">
        <v>0.94499999999999995</v>
      </c>
    </row>
    <row r="23" spans="1:3" ht="12.75" customHeight="1">
      <c r="A23" s="81" t="s">
        <v>423</v>
      </c>
      <c r="B23" s="87">
        <v>0.94499999999999995</v>
      </c>
      <c r="C23" s="87">
        <v>0.92500000000000004</v>
      </c>
    </row>
    <row r="24" spans="1:3">
      <c r="A24" s="81" t="s">
        <v>424</v>
      </c>
      <c r="B24" s="87">
        <v>0.92500000000000004</v>
      </c>
      <c r="C24" s="93">
        <v>0.86</v>
      </c>
    </row>
    <row r="25" spans="1:3">
      <c r="A25" s="94"/>
      <c r="B25" s="94"/>
      <c r="C25" s="80"/>
    </row>
    <row r="26" spans="1:3">
      <c r="A26" s="92" t="s">
        <v>411</v>
      </c>
      <c r="B26" s="92"/>
      <c r="C26" s="92"/>
    </row>
    <row r="27" spans="1:3" ht="47.25" customHeight="1">
      <c r="A27" s="554" t="s">
        <v>425</v>
      </c>
      <c r="B27" s="554"/>
      <c r="C27" s="554"/>
    </row>
    <row r="28" spans="1:3" ht="47.25" customHeight="1">
      <c r="A28" s="554" t="s">
        <v>426</v>
      </c>
      <c r="B28" s="554"/>
      <c r="C28" s="554"/>
    </row>
  </sheetData>
  <mergeCells count="13">
    <mergeCell ref="A9:C9"/>
    <mergeCell ref="A28:C28"/>
    <mergeCell ref="A10:C10"/>
    <mergeCell ref="A12:C12"/>
    <mergeCell ref="A14:C14"/>
    <mergeCell ref="A15:C15"/>
    <mergeCell ref="A17:C17"/>
    <mergeCell ref="A27:C27"/>
    <mergeCell ref="A2:C2"/>
    <mergeCell ref="A4:C4"/>
    <mergeCell ref="A5:C5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Упътване</vt:lpstr>
      <vt:lpstr>Означения</vt:lpstr>
      <vt:lpstr>Справка по чл. 4, ал. 5</vt:lpstr>
      <vt:lpstr>Ref-EE</vt:lpstr>
      <vt:lpstr>Ref-HE</vt:lpstr>
      <vt:lpstr>KLIMAT-ZONA</vt:lpstr>
      <vt:lpstr>Означения!Print_Area</vt:lpstr>
      <vt:lpstr>'Справка по чл. 4, ал. 5'!Print_Area</vt:lpstr>
      <vt:lpstr>Упътване!Print_Area</vt:lpstr>
      <vt:lpstr>'Справка по чл. 4, ал. 5'!Print_Titles</vt:lpstr>
      <vt:lpstr>ь65536</vt:lpstr>
    </vt:vector>
  </TitlesOfParts>
  <Company>SEWRC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dk-vloza</dc:creator>
  <cp:lastModifiedBy>Dorian Dyankov</cp:lastModifiedBy>
  <cp:lastPrinted>2022-03-11T10:43:41Z</cp:lastPrinted>
  <dcterms:created xsi:type="dcterms:W3CDTF">2009-03-05T11:53:13Z</dcterms:created>
  <dcterms:modified xsi:type="dcterms:W3CDTF">2024-01-30T09:47:52Z</dcterms:modified>
</cp:coreProperties>
</file>