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65" windowWidth="8475" windowHeight="5580"/>
  </bookViews>
  <sheets>
    <sheet name="GOR-2016" sheetId="4" r:id="rId1"/>
    <sheet name="Твърди горива-въглища" sheetId="5" r:id="rId2"/>
    <sheet name="Твърди горива-брикети" sheetId="8" r:id="rId3"/>
    <sheet name="Течни горива" sheetId="6" r:id="rId4"/>
    <sheet name="Приподен газ" sheetId="7" r:id="rId5"/>
    <sheet name="Sheet1" sheetId="9" r:id="rId6"/>
  </sheets>
  <calcPr calcId="145621"/>
</workbook>
</file>

<file path=xl/calcChain.xml><?xml version="1.0" encoding="utf-8"?>
<calcChain xmlns="http://schemas.openxmlformats.org/spreadsheetml/2006/main">
  <c r="J11" i="7" l="1"/>
  <c r="E9" i="8"/>
  <c r="E10" i="8" s="1"/>
  <c r="E11" i="8" s="1"/>
  <c r="E12" i="8" s="1"/>
  <c r="E13" i="8" s="1"/>
  <c r="E14" i="8" s="1"/>
  <c r="E15" i="8" s="1"/>
  <c r="E16" i="8" s="1"/>
  <c r="E17" i="8" s="1"/>
  <c r="E18" i="8" s="1"/>
  <c r="E19" i="8" s="1"/>
  <c r="E20" i="8" s="1"/>
  <c r="E21" i="8" s="1"/>
  <c r="E22" i="8" s="1"/>
  <c r="E23" i="8" s="1"/>
  <c r="C9" i="8"/>
  <c r="C10" i="8" s="1"/>
  <c r="C11" i="8" s="1"/>
  <c r="C12" i="8" s="1"/>
  <c r="C13" i="8" s="1"/>
  <c r="C14" i="8" s="1"/>
  <c r="C15" i="8" s="1"/>
  <c r="C16" i="8" s="1"/>
  <c r="C17" i="8" s="1"/>
  <c r="C18" i="8" s="1"/>
  <c r="C19" i="8" s="1"/>
  <c r="C20" i="8" s="1"/>
  <c r="C21" i="8" s="1"/>
  <c r="C22" i="8" s="1"/>
  <c r="C23" i="8" s="1"/>
  <c r="I22" i="5"/>
  <c r="I21" i="5"/>
  <c r="I20" i="5"/>
  <c r="I19" i="5"/>
  <c r="I18" i="5"/>
  <c r="I17" i="5"/>
  <c r="I16" i="5"/>
  <c r="A9" i="8"/>
  <c r="A10" i="8" s="1"/>
  <c r="A11" i="8" s="1"/>
  <c r="A12" i="8" s="1"/>
  <c r="A13" i="8" s="1"/>
  <c r="A14" i="8" s="1"/>
  <c r="A15" i="8" s="1"/>
  <c r="A16" i="8" s="1"/>
  <c r="A17" i="8" s="1"/>
  <c r="A18" i="8" s="1"/>
  <c r="A19" i="8" s="1"/>
  <c r="A20" i="8" s="1"/>
  <c r="A21" i="8" s="1"/>
  <c r="A22" i="8" s="1"/>
  <c r="A23" i="8" s="1"/>
  <c r="D22" i="7" l="1"/>
  <c r="O19" i="7"/>
  <c r="N19" i="7"/>
  <c r="M19" i="7"/>
  <c r="L19" i="7"/>
  <c r="K19" i="7"/>
  <c r="J19" i="7"/>
  <c r="I19" i="7"/>
  <c r="H19" i="7"/>
  <c r="G19" i="7"/>
  <c r="F19" i="7"/>
  <c r="E19" i="7"/>
  <c r="D19" i="7"/>
  <c r="P15" i="7"/>
  <c r="O11" i="7"/>
  <c r="N11" i="7"/>
  <c r="M11" i="7"/>
  <c r="L11" i="7"/>
  <c r="K11" i="7"/>
  <c r="I11" i="7"/>
  <c r="H11" i="7"/>
  <c r="G11" i="7"/>
  <c r="F11" i="7"/>
  <c r="E11" i="7"/>
  <c r="D11" i="7"/>
  <c r="P7" i="7"/>
  <c r="G28" i="4"/>
  <c r="H18" i="4"/>
  <c r="H28" i="4" s="1"/>
  <c r="H23" i="4"/>
  <c r="H24" i="4"/>
  <c r="G23" i="4"/>
  <c r="G24" i="4"/>
  <c r="H13" i="4"/>
  <c r="G13" i="4"/>
  <c r="E28" i="4"/>
  <c r="F24" i="4"/>
  <c r="F23" i="4"/>
  <c r="F22" i="4"/>
  <c r="H22" i="4" s="1"/>
  <c r="F21" i="4"/>
  <c r="H21" i="4" s="1"/>
  <c r="E20" i="4"/>
  <c r="C20" i="4"/>
  <c r="E9" i="4"/>
  <c r="C9" i="4"/>
  <c r="D9" i="4" s="1"/>
  <c r="F10" i="4"/>
  <c r="H10" i="4" s="1"/>
  <c r="F11" i="4"/>
  <c r="H11" i="4" s="1"/>
  <c r="F12" i="4"/>
  <c r="H12" i="4" s="1"/>
  <c r="F13" i="4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C9" i="6"/>
  <c r="C10" i="6"/>
  <c r="D9" i="6"/>
  <c r="A9" i="6"/>
  <c r="A10" i="6"/>
  <c r="A11" i="6"/>
  <c r="A12" i="6"/>
  <c r="A13" i="6"/>
  <c r="A14" i="6"/>
  <c r="A15" i="6"/>
  <c r="A16" i="6"/>
  <c r="A17" i="6"/>
  <c r="A18" i="6"/>
  <c r="A19" i="6"/>
  <c r="A20" i="6"/>
  <c r="A21" i="6"/>
  <c r="A22" i="6"/>
  <c r="A23" i="6"/>
  <c r="E9" i="5"/>
  <c r="E10" i="5" s="1"/>
  <c r="E11" i="5" s="1"/>
  <c r="E12" i="5" s="1"/>
  <c r="E13" i="5" s="1"/>
  <c r="E14" i="5" s="1"/>
  <c r="E15" i="5" s="1"/>
  <c r="E16" i="5" s="1"/>
  <c r="E17" i="5" s="1"/>
  <c r="E18" i="5" s="1"/>
  <c r="E19" i="5" s="1"/>
  <c r="E20" i="5" s="1"/>
  <c r="E21" i="5" s="1"/>
  <c r="E22" i="5" s="1"/>
  <c r="E23" i="5" s="1"/>
  <c r="C9" i="5"/>
  <c r="D9" i="5" s="1"/>
  <c r="A9" i="5"/>
  <c r="A10" i="5"/>
  <c r="A11" i="5"/>
  <c r="A12" i="5"/>
  <c r="A13" i="5"/>
  <c r="A14" i="5"/>
  <c r="A15" i="5"/>
  <c r="A16" i="5"/>
  <c r="A17" i="5"/>
  <c r="A18" i="5"/>
  <c r="A19" i="5"/>
  <c r="A20" i="5"/>
  <c r="A21" i="5"/>
  <c r="A22" i="5"/>
  <c r="A23" i="5"/>
  <c r="D10" i="6"/>
  <c r="C11" i="6"/>
  <c r="C12" i="6"/>
  <c r="D11" i="6"/>
  <c r="P19" i="7"/>
  <c r="P16" i="7"/>
  <c r="P17" i="7"/>
  <c r="D23" i="7"/>
  <c r="D24" i="7"/>
  <c r="P8" i="7"/>
  <c r="P9" i="7"/>
  <c r="C13" i="6"/>
  <c r="D12" i="6"/>
  <c r="D13" i="6"/>
  <c r="C14" i="6"/>
  <c r="C15" i="6"/>
  <c r="D14" i="6"/>
  <c r="D15" i="6"/>
  <c r="C16" i="6"/>
  <c r="C17" i="6"/>
  <c r="D16" i="6"/>
  <c r="D17" i="6"/>
  <c r="C18" i="6"/>
  <c r="C19" i="6"/>
  <c r="D18" i="6"/>
  <c r="C20" i="6"/>
  <c r="D19" i="6"/>
  <c r="C21" i="6"/>
  <c r="D20" i="6"/>
  <c r="D21" i="6"/>
  <c r="C22" i="6"/>
  <c r="C23" i="6"/>
  <c r="D23" i="6"/>
  <c r="D22" i="6"/>
  <c r="G10" i="4"/>
  <c r="F20" i="4"/>
  <c r="G21" i="4"/>
  <c r="D20" i="4"/>
  <c r="D26" i="7" l="1"/>
  <c r="D25" i="7" s="1"/>
  <c r="P11" i="7"/>
  <c r="P10" i="7" s="1"/>
  <c r="C10" i="5"/>
  <c r="D10" i="5" s="1"/>
  <c r="G12" i="4"/>
  <c r="H20" i="4"/>
  <c r="G11" i="4"/>
  <c r="F9" i="4"/>
  <c r="H9" i="4" s="1"/>
  <c r="G22" i="4"/>
  <c r="P18" i="7"/>
  <c r="G20" i="4"/>
  <c r="C11" i="5" l="1"/>
  <c r="D11" i="5" s="1"/>
  <c r="G9" i="4"/>
  <c r="C12" i="5" l="1"/>
  <c r="D12" i="5" s="1"/>
  <c r="C13" i="5" l="1"/>
  <c r="C14" i="5" s="1"/>
  <c r="D13" i="5" l="1"/>
  <c r="D14" i="5" s="1"/>
  <c r="C15" i="5"/>
  <c r="D15" i="5" l="1"/>
  <c r="C16" i="5"/>
  <c r="C17" i="5" s="1"/>
  <c r="C18" i="5" s="1"/>
  <c r="C19" i="5" s="1"/>
  <c r="C20" i="5" s="1"/>
  <c r="C21" i="5" s="1"/>
  <c r="C22" i="5" s="1"/>
  <c r="C23" i="5" s="1"/>
  <c r="D16" i="5" l="1"/>
  <c r="D17" i="5" s="1"/>
  <c r="D18" i="5" s="1"/>
  <c r="D19" i="5" s="1"/>
  <c r="D20" i="5" s="1"/>
  <c r="D21" i="5" s="1"/>
  <c r="D22" i="5" s="1"/>
  <c r="D23" i="5" s="1"/>
</calcChain>
</file>

<file path=xl/sharedStrings.xml><?xml version="1.0" encoding="utf-8"?>
<sst xmlns="http://schemas.openxmlformats.org/spreadsheetml/2006/main" count="265" uniqueCount="103">
  <si>
    <t>количество</t>
  </si>
  <si>
    <t>калоричност</t>
  </si>
  <si>
    <t>цена на</t>
  </si>
  <si>
    <t>/без ДДС/</t>
  </si>
  <si>
    <t>обща сума</t>
  </si>
  <si>
    <t>лв.</t>
  </si>
  <si>
    <t>Изпълнителен директор:</t>
  </si>
  <si>
    <t>подпис и печат</t>
  </si>
  <si>
    <t>Приложение №2</t>
  </si>
  <si>
    <t xml:space="preserve">Дружество: </t>
  </si>
  <si>
    <t>Налично на склад</t>
  </si>
  <si>
    <t>ПРИХОД за Месец</t>
  </si>
  <si>
    <t>РАЗХОД за Месец</t>
  </si>
  <si>
    <t>Количество</t>
  </si>
  <si>
    <t xml:space="preserve">Калоричност </t>
  </si>
  <si>
    <t>Стойност</t>
  </si>
  <si>
    <t>месец</t>
  </si>
  <si>
    <t>Дата</t>
  </si>
  <si>
    <t>t</t>
  </si>
  <si>
    <t>kcal/kg</t>
  </si>
  <si>
    <t>BGN</t>
  </si>
  <si>
    <t xml:space="preserve">Главен счетоводител: </t>
  </si>
  <si>
    <t xml:space="preserve">Ръководител: </t>
  </si>
  <si>
    <t>Течно гориво</t>
  </si>
  <si>
    <t xml:space="preserve">Дружество :   </t>
  </si>
  <si>
    <t>Вид</t>
  </si>
  <si>
    <t>общо</t>
  </si>
  <si>
    <t>лв./t</t>
  </si>
  <si>
    <t>натур.гориво</t>
  </si>
  <si>
    <t>условно гориво</t>
  </si>
  <si>
    <t>при 7 000 kcal/kg</t>
  </si>
  <si>
    <t>цена на натур.</t>
  </si>
  <si>
    <t>гориво при</t>
  </si>
  <si>
    <t>склад</t>
  </si>
  <si>
    <t>ПАРАМЕТРИ</t>
  </si>
  <si>
    <r>
      <t>лв./t</t>
    </r>
    <r>
      <rPr>
        <vertAlign val="subscript"/>
        <sz val="10"/>
        <rFont val="Times New Roman"/>
        <family val="1"/>
        <charset val="204"/>
      </rPr>
      <t>cf</t>
    </r>
  </si>
  <si>
    <t>по договор</t>
  </si>
  <si>
    <t>ОБЩО от всички видове</t>
  </si>
  <si>
    <t>Гориво за ценовия период (количество, калоричност, сресдно претеглена цена )</t>
  </si>
  <si>
    <t>Средна цена на природен газ за отчетен период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</si>
  <si>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</si>
  <si>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</si>
  <si>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</si>
  <si>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</si>
  <si>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</si>
  <si>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</si>
  <si>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</si>
  <si>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</si>
  <si>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</si>
  <si>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</si>
  <si>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</si>
  <si>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</si>
  <si>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Общо:</t>
  </si>
  <si>
    <t>Долна калоричност</t>
  </si>
  <si>
    <r>
      <t>kcal/ nm</t>
    </r>
    <r>
      <rPr>
        <vertAlign val="superscript"/>
        <sz val="9"/>
        <rFont val="Times New Roman"/>
        <family val="1"/>
      </rPr>
      <t>3</t>
    </r>
  </si>
  <si>
    <t>Горна калоричност</t>
  </si>
  <si>
    <t>Цена на пр. газ /без ДДС/</t>
  </si>
  <si>
    <t>Обща сума /без ДДС/</t>
  </si>
  <si>
    <t>период</t>
  </si>
  <si>
    <r>
      <t>k nm</t>
    </r>
    <r>
      <rPr>
        <vertAlign val="superscript"/>
        <sz val="9"/>
        <rFont val="Times New Roman"/>
        <family val="1"/>
      </rPr>
      <t>3</t>
    </r>
  </si>
  <si>
    <r>
      <t>BGN/k nm</t>
    </r>
    <r>
      <rPr>
        <vertAlign val="superscript"/>
        <sz val="9"/>
        <rFont val="Times New Roman"/>
        <family val="1"/>
      </rPr>
      <t>3</t>
    </r>
  </si>
  <si>
    <t>kBGN</t>
  </si>
  <si>
    <t>01.07.2014-30.06.2015</t>
  </si>
  <si>
    <t>31.12.2013 г.</t>
  </si>
  <si>
    <t>31.01.2014 г.</t>
  </si>
  <si>
    <t>29.02.2014 г.</t>
  </si>
  <si>
    <t>31.03.2014 г.</t>
  </si>
  <si>
    <t>30.04.2014 г.</t>
  </si>
  <si>
    <t>31.05.2014 г.</t>
  </si>
  <si>
    <t>30.06.2014 г.</t>
  </si>
  <si>
    <t>31.07.2014 г.</t>
  </si>
  <si>
    <t>31.08.2014 г.</t>
  </si>
  <si>
    <t>30.09.2014 г.</t>
  </si>
  <si>
    <t>31.10.2014 г.</t>
  </si>
  <si>
    <t>30.11.2014 г.</t>
  </si>
  <si>
    <t>31.12.2014 г.</t>
  </si>
  <si>
    <t>31.01.2015 г.</t>
  </si>
  <si>
    <t>28.02.2015 г.</t>
  </si>
  <si>
    <t>31.03.2015 г.</t>
  </si>
  <si>
    <t>4. Оставащи количества по Договор №     /   .  .20   г.</t>
  </si>
  <si>
    <t>5. Оставащи количества по Договор №     /   .  .20   г.</t>
  </si>
  <si>
    <t>Твърдо говиво - брикети</t>
  </si>
  <si>
    <t>Твърдо говиво - въглища</t>
  </si>
  <si>
    <t>ТОПЛОФИКАЦИЯ - ПЕРНИК АД</t>
  </si>
  <si>
    <t>29.02.2015 г.</t>
  </si>
  <si>
    <t>30.04.2015 г.</t>
  </si>
  <si>
    <t>31.05.2015 г.</t>
  </si>
  <si>
    <t>30.06.2015 г.</t>
  </si>
  <si>
    <t>31.07.2015 г.</t>
  </si>
  <si>
    <t>31.08.2015 г.</t>
  </si>
  <si>
    <t>30.09.2015 г.</t>
  </si>
  <si>
    <t>31.10.2015 г.</t>
  </si>
  <si>
    <t>30.11.2015 г.</t>
  </si>
  <si>
    <t>31.12.2015 г.</t>
  </si>
  <si>
    <t>31.01.2016 г.</t>
  </si>
  <si>
    <t>28.02.2016 г.</t>
  </si>
  <si>
    <t>31.03.2016 г.</t>
  </si>
  <si>
    <t>/Л.Джамбазка/</t>
  </si>
  <si>
    <t>/Ст.Йорданов/</t>
  </si>
  <si>
    <t>2. Оставащи количества по Договор № 102 / 05.10.2015 г.</t>
  </si>
  <si>
    <t>3. Оставащи количества по Договор №   99 /  2013г.</t>
  </si>
  <si>
    <t xml:space="preserve">                                 СРЕДНА ЦЕНА НА ВЪГЛИЩАТА ЗА 2016 Г. ПО СКЛАДОВА НАЛИЧНОСТ КЪМ 01.03.2016 Г. И  ПО  СКЛЮЧЕНИ ДОГОВОРИ </t>
  </si>
  <si>
    <t>1. Складова наличност към 01.03.2016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</si>
</sst>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&quot; kcal/kg&quot;"/>
  </numFmts>
  <fonts count="15" x14ac:knownFonts="1">
    <font>
      <sz val="10"/>
      <name val="Arial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vertAlign val="subscript"/>
      <sz val="10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</font>
    <font>
      <vertAlign val="superscript"/>
      <sz val="9"/>
      <name val="Times New Roman"/>
      <family val="1"/>
    </font>
    <font>
      <b/>
      <i/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rgb="FFFF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dotted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7" fillId="0" borderId="0"/>
  </cellStyleXfs>
  <cellXfs count="104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/>
    <xf numFmtId="0" fontId="0" fillId="0" borderId="0" xfId="0" applyProtection="1">
      <protection hidden="1"/>
    </xf>
    <xf numFmtId="0" fontId="0" fillId="0" borderId="0" xfId="0" applyAlignment="1" applyProtection="1">
      <alignment horizontal="right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3" fontId="0" fillId="2" borderId="1" xfId="0" applyNumberFormat="1" applyFill="1" applyBorder="1" applyAlignment="1" applyProtection="1">
      <alignment horizontal="center" vertical="center"/>
      <protection locked="0"/>
    </xf>
    <xf numFmtId="4" fontId="0" fillId="2" borderId="1" xfId="0" applyNumberFormat="1" applyFill="1" applyBorder="1" applyAlignment="1" applyProtection="1">
      <alignment horizontal="center" vertical="center"/>
      <protection locked="0"/>
    </xf>
    <xf numFmtId="3" fontId="0" fillId="0" borderId="2" xfId="0" applyNumberFormat="1" applyFill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center"/>
      <protection hidden="1"/>
    </xf>
    <xf numFmtId="3" fontId="0" fillId="0" borderId="1" xfId="0" applyNumberFormat="1" applyBorder="1" applyAlignment="1" applyProtection="1">
      <alignment horizontal="right" vertical="center"/>
      <protection hidden="1"/>
    </xf>
    <xf numFmtId="3" fontId="0" fillId="0" borderId="1" xfId="0" applyNumberFormat="1" applyBorder="1" applyAlignment="1" applyProtection="1">
      <alignment horizontal="center" vertical="center"/>
      <protection hidden="1"/>
    </xf>
    <xf numFmtId="4" fontId="0" fillId="0" borderId="1" xfId="0" applyNumberFormat="1" applyBorder="1" applyAlignment="1" applyProtection="1">
      <alignment horizontal="right" vertical="center"/>
      <protection hidden="1"/>
    </xf>
    <xf numFmtId="3" fontId="0" fillId="0" borderId="0" xfId="0" applyNumberFormat="1" applyProtection="1">
      <protection hidden="1"/>
    </xf>
    <xf numFmtId="4" fontId="0" fillId="2" borderId="1" xfId="0" applyNumberFormat="1" applyFill="1" applyBorder="1" applyAlignment="1" applyProtection="1">
      <alignment horizontal="right" vertical="center"/>
      <protection locked="0"/>
    </xf>
    <xf numFmtId="0" fontId="4" fillId="0" borderId="0" xfId="0" applyFont="1" applyAlignment="1">
      <alignment horizontal="right"/>
    </xf>
    <xf numFmtId="0" fontId="4" fillId="0" borderId="0" xfId="0" applyFont="1"/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164" fontId="4" fillId="3" borderId="5" xfId="0" applyNumberFormat="1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distributed"/>
    </xf>
    <xf numFmtId="3" fontId="4" fillId="2" borderId="1" xfId="0" applyNumberFormat="1" applyFont="1" applyFill="1" applyBorder="1" applyAlignment="1" applyProtection="1">
      <alignment horizontal="center" vertical="center"/>
      <protection locked="0"/>
    </xf>
    <xf numFmtId="4" fontId="4" fillId="2" borderId="1" xfId="0" applyNumberFormat="1" applyFont="1" applyFill="1" applyBorder="1" applyAlignment="1" applyProtection="1">
      <alignment horizontal="center" vertical="center"/>
      <protection locked="0"/>
    </xf>
    <xf numFmtId="4" fontId="4" fillId="0" borderId="0" xfId="0" applyNumberFormat="1" applyFont="1" applyBorder="1"/>
    <xf numFmtId="0" fontId="4" fillId="0" borderId="0" xfId="0" applyFont="1" applyAlignment="1" applyProtection="1">
      <alignment horizontal="right"/>
      <protection hidden="1"/>
    </xf>
    <xf numFmtId="0" fontId="4" fillId="0" borderId="0" xfId="0" applyFont="1" applyBorder="1"/>
    <xf numFmtId="0" fontId="4" fillId="0" borderId="0" xfId="0" applyFont="1" applyBorder="1" applyAlignment="1">
      <alignment horizontal="left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 vertical="distributed"/>
    </xf>
    <xf numFmtId="2" fontId="4" fillId="0" borderId="0" xfId="0" applyNumberFormat="1" applyFont="1" applyFill="1" applyBorder="1"/>
    <xf numFmtId="2" fontId="4" fillId="0" borderId="0" xfId="0" applyNumberFormat="1" applyFont="1" applyBorder="1"/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distributed"/>
    </xf>
    <xf numFmtId="0" fontId="4" fillId="0" borderId="1" xfId="0" applyFont="1" applyBorder="1"/>
    <xf numFmtId="2" fontId="4" fillId="0" borderId="1" xfId="0" applyNumberFormat="1" applyFont="1" applyBorder="1"/>
    <xf numFmtId="0" fontId="4" fillId="0" borderId="0" xfId="0" applyFont="1" applyBorder="1" applyAlignment="1">
      <alignment horizontal="left" vertical="distributed"/>
    </xf>
    <xf numFmtId="3" fontId="4" fillId="0" borderId="1" xfId="0" applyNumberFormat="1" applyFont="1" applyFill="1" applyBorder="1" applyAlignment="1" applyProtection="1">
      <alignment horizontal="center" vertical="center"/>
      <protection locked="0"/>
    </xf>
    <xf numFmtId="4" fontId="4" fillId="0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horizontal="center" vertical="center"/>
    </xf>
    <xf numFmtId="4" fontId="4" fillId="2" borderId="1" xfId="0" applyNumberFormat="1" applyFont="1" applyFill="1" applyBorder="1" applyAlignment="1" applyProtection="1">
      <alignment horizontal="right" vertical="center"/>
      <protection locked="0"/>
    </xf>
    <xf numFmtId="4" fontId="4" fillId="0" borderId="1" xfId="0" applyNumberFormat="1" applyFont="1" applyFill="1" applyBorder="1" applyAlignment="1" applyProtection="1">
      <alignment horizontal="right" vertical="center"/>
      <protection locked="0"/>
    </xf>
    <xf numFmtId="3" fontId="4" fillId="0" borderId="1" xfId="0" applyNumberFormat="1" applyFont="1" applyFill="1" applyBorder="1" applyAlignment="1" applyProtection="1">
      <alignment horizontal="right" vertical="center"/>
      <protection locked="0"/>
    </xf>
    <xf numFmtId="3" fontId="4" fillId="2" borderId="1" xfId="0" applyNumberFormat="1" applyFont="1" applyFill="1" applyBorder="1" applyAlignment="1" applyProtection="1">
      <alignment horizontal="right" vertical="center"/>
      <protection locked="0"/>
    </xf>
    <xf numFmtId="164" fontId="4" fillId="0" borderId="5" xfId="0" applyNumberFormat="1" applyFont="1" applyFill="1" applyBorder="1" applyAlignment="1">
      <alignment horizontal="center"/>
    </xf>
    <xf numFmtId="0" fontId="10" fillId="0" borderId="0" xfId="0" applyFont="1"/>
    <xf numFmtId="0" fontId="11" fillId="0" borderId="0" xfId="0" applyFont="1" applyAlignment="1">
      <alignment horizontal="right"/>
    </xf>
    <xf numFmtId="0" fontId="4" fillId="0" borderId="0" xfId="1" applyFont="1" applyAlignment="1">
      <alignment horizontal="right"/>
    </xf>
    <xf numFmtId="0" fontId="0" fillId="0" borderId="1" xfId="0" applyBorder="1" applyAlignment="1">
      <alignment horizontal="center"/>
    </xf>
    <xf numFmtId="0" fontId="0" fillId="0" borderId="3" xfId="0" quotePrefix="1" applyBorder="1" applyAlignment="1">
      <alignment horizontal="center"/>
    </xf>
    <xf numFmtId="0" fontId="12" fillId="0" borderId="3" xfId="0" applyFont="1" applyBorder="1" applyAlignment="1">
      <alignment horizontal="right"/>
    </xf>
    <xf numFmtId="0" fontId="13" fillId="0" borderId="1" xfId="0" applyFont="1" applyBorder="1" applyAlignment="1">
      <alignment horizontal="center" vertical="center" wrapText="1"/>
    </xf>
    <xf numFmtId="0" fontId="8" fillId="0" borderId="1" xfId="1" applyFont="1" applyBorder="1" applyAlignment="1" applyProtection="1">
      <alignment horizontal="center" vertical="center"/>
    </xf>
    <xf numFmtId="3" fontId="12" fillId="0" borderId="1" xfId="0" applyNumberFormat="1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0" fontId="13" fillId="0" borderId="3" xfId="0" applyFont="1" applyBorder="1" applyAlignment="1">
      <alignment horizontal="center" vertical="center" wrapText="1"/>
    </xf>
    <xf numFmtId="3" fontId="0" fillId="0" borderId="1" xfId="0" applyNumberFormat="1" applyBorder="1" applyAlignment="1">
      <alignment vertical="center"/>
    </xf>
    <xf numFmtId="0" fontId="13" fillId="0" borderId="9" xfId="0" applyFont="1" applyBorder="1" applyAlignment="1">
      <alignment horizontal="center" vertical="center" wrapText="1"/>
    </xf>
    <xf numFmtId="0" fontId="8" fillId="0" borderId="9" xfId="1" applyFont="1" applyBorder="1" applyAlignment="1" applyProtection="1">
      <alignment horizontal="center" vertical="center"/>
    </xf>
    <xf numFmtId="0" fontId="0" fillId="0" borderId="0" xfId="0" applyAlignment="1">
      <alignment vertical="center"/>
    </xf>
    <xf numFmtId="0" fontId="0" fillId="0" borderId="0" xfId="0" applyFill="1" applyBorder="1" applyAlignment="1">
      <alignment vertical="center"/>
    </xf>
    <xf numFmtId="3" fontId="0" fillId="0" borderId="1" xfId="0" applyNumberFormat="1" applyFill="1" applyBorder="1"/>
    <xf numFmtId="3" fontId="0" fillId="0" borderId="1" xfId="0" applyNumberFormat="1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8" fillId="0" borderId="1" xfId="1" applyFont="1" applyBorder="1" applyAlignment="1">
      <alignment horizontal="center" vertical="center"/>
    </xf>
    <xf numFmtId="0" fontId="0" fillId="0" borderId="0" xfId="0" applyFill="1" applyBorder="1" applyAlignment="1">
      <alignment horizontal="right"/>
    </xf>
    <xf numFmtId="0" fontId="13" fillId="0" borderId="1" xfId="0" applyFont="1" applyBorder="1"/>
    <xf numFmtId="0" fontId="0" fillId="0" borderId="1" xfId="0" applyBorder="1"/>
    <xf numFmtId="3" fontId="0" fillId="3" borderId="1" xfId="0" applyNumberFormat="1" applyFill="1" applyBorder="1"/>
    <xf numFmtId="3" fontId="0" fillId="3" borderId="1" xfId="0" applyNumberForma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2" fontId="12" fillId="0" borderId="1" xfId="0" applyNumberFormat="1" applyFont="1" applyBorder="1" applyAlignment="1">
      <alignment vertical="center"/>
    </xf>
    <xf numFmtId="0" fontId="3" fillId="0" borderId="1" xfId="0" applyFont="1" applyBorder="1" applyAlignment="1" applyProtection="1">
      <alignment horizontal="right" vertical="center"/>
      <protection hidden="1"/>
    </xf>
    <xf numFmtId="4" fontId="0" fillId="2" borderId="1" xfId="0" applyNumberFormat="1" applyFill="1" applyBorder="1" applyAlignment="1" applyProtection="1">
      <alignment vertical="center"/>
      <protection locked="0"/>
    </xf>
    <xf numFmtId="0" fontId="14" fillId="0" borderId="0" xfId="0" applyFont="1" applyProtection="1">
      <protection hidden="1"/>
    </xf>
    <xf numFmtId="2" fontId="4" fillId="0" borderId="0" xfId="0" applyNumberFormat="1" applyFont="1"/>
    <xf numFmtId="1" fontId="4" fillId="0" borderId="0" xfId="0" applyNumberFormat="1" applyFont="1"/>
    <xf numFmtId="3" fontId="4" fillId="0" borderId="0" xfId="0" applyNumberFormat="1" applyFont="1"/>
    <xf numFmtId="4" fontId="0" fillId="0" borderId="0" xfId="0" applyNumberFormat="1"/>
    <xf numFmtId="0" fontId="0" fillId="2" borderId="0" xfId="0" applyFill="1" applyAlignment="1" applyProtection="1">
      <alignment horizontal="left"/>
      <protection locked="0"/>
    </xf>
    <xf numFmtId="0" fontId="4" fillId="0" borderId="0" xfId="0" applyFont="1" applyFill="1" applyBorder="1" applyAlignment="1">
      <alignment horizontal="left" vertical="distributed"/>
    </xf>
    <xf numFmtId="0" fontId="5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top"/>
    </xf>
    <xf numFmtId="0" fontId="4" fillId="0" borderId="4" xfId="0" applyFont="1" applyBorder="1" applyAlignment="1">
      <alignment horizontal="left" vertical="top"/>
    </xf>
    <xf numFmtId="0" fontId="4" fillId="0" borderId="5" xfId="0" applyFont="1" applyBorder="1" applyAlignment="1">
      <alignment horizontal="left" vertical="top"/>
    </xf>
    <xf numFmtId="0" fontId="0" fillId="0" borderId="10" xfId="0" applyBorder="1" applyAlignment="1" applyProtection="1">
      <alignment horizontal="center" vertical="center"/>
      <protection hidden="1"/>
    </xf>
    <xf numFmtId="0" fontId="0" fillId="0" borderId="6" xfId="0" applyBorder="1" applyAlignment="1" applyProtection="1">
      <alignment horizontal="center" vertical="center"/>
      <protection hidden="1"/>
    </xf>
    <xf numFmtId="0" fontId="0" fillId="0" borderId="11" xfId="0" applyBorder="1" applyAlignment="1" applyProtection="1">
      <alignment horizontal="center" vertical="center"/>
      <protection hidden="1"/>
    </xf>
    <xf numFmtId="0" fontId="0" fillId="0" borderId="7" xfId="0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3" fontId="12" fillId="0" borderId="1" xfId="0" applyNumberFormat="1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0" fontId="12" fillId="0" borderId="1" xfId="0" applyFont="1" applyBorder="1" applyAlignment="1">
      <alignment horizontal="center" vertical="center"/>
    </xf>
    <xf numFmtId="4" fontId="12" fillId="0" borderId="1" xfId="0" applyNumberFormat="1" applyFont="1" applyBorder="1" applyAlignment="1">
      <alignment vertical="center"/>
    </xf>
    <xf numFmtId="0" fontId="4" fillId="0" borderId="0" xfId="0" applyFont="1" applyFill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7"/>
  <sheetViews>
    <sheetView tabSelected="1" topLeftCell="A22" workbookViewId="0">
      <selection activeCell="A37" sqref="A37:A38"/>
    </sheetView>
  </sheetViews>
  <sheetFormatPr defaultColWidth="0" defaultRowHeight="12.75" zeroHeight="1" x14ac:dyDescent="0.2"/>
  <cols>
    <col min="1" max="1" width="49.7109375" style="17" customWidth="1"/>
    <col min="2" max="2" width="6.85546875" style="17" customWidth="1"/>
    <col min="3" max="3" width="11.85546875" style="17" customWidth="1"/>
    <col min="4" max="5" width="12.28515625" style="17" customWidth="1"/>
    <col min="6" max="6" width="12.42578125" style="17" customWidth="1"/>
    <col min="7" max="7" width="17.28515625" style="17" bestFit="1" customWidth="1"/>
    <col min="8" max="8" width="15.42578125" style="17" customWidth="1"/>
    <col min="9" max="9" width="9.140625" style="17" customWidth="1"/>
    <col min="10" max="16384" width="0" style="17" hidden="1"/>
  </cols>
  <sheetData>
    <row r="1" spans="1:9" x14ac:dyDescent="0.2">
      <c r="A1" s="16" t="s">
        <v>24</v>
      </c>
      <c r="B1" s="16"/>
      <c r="C1" s="87" t="s">
        <v>83</v>
      </c>
      <c r="D1" s="87"/>
      <c r="E1" s="87"/>
      <c r="F1" s="87"/>
      <c r="G1" s="87"/>
      <c r="H1" s="87"/>
      <c r="I1" s="87"/>
    </row>
    <row r="2" spans="1:9" x14ac:dyDescent="0.2"/>
    <row r="3" spans="1:9" x14ac:dyDescent="0.2">
      <c r="A3" s="89" t="s">
        <v>101</v>
      </c>
      <c r="B3" s="89"/>
      <c r="C3" s="89"/>
      <c r="D3" s="89"/>
      <c r="E3" s="89"/>
      <c r="F3" s="89"/>
      <c r="G3" s="89"/>
      <c r="H3" s="89"/>
    </row>
    <row r="4" spans="1:9" x14ac:dyDescent="0.2"/>
    <row r="5" spans="1:9" x14ac:dyDescent="0.2">
      <c r="A5" s="90" t="s">
        <v>34</v>
      </c>
      <c r="B5" s="90" t="s">
        <v>25</v>
      </c>
      <c r="C5" s="90" t="s">
        <v>0</v>
      </c>
      <c r="D5" s="90" t="s">
        <v>1</v>
      </c>
      <c r="E5" s="35" t="s">
        <v>4</v>
      </c>
      <c r="F5" s="18" t="s">
        <v>2</v>
      </c>
      <c r="G5" s="18" t="s">
        <v>2</v>
      </c>
      <c r="H5" s="18" t="s">
        <v>31</v>
      </c>
    </row>
    <row r="6" spans="1:9" x14ac:dyDescent="0.2">
      <c r="A6" s="90"/>
      <c r="B6" s="90"/>
      <c r="C6" s="90"/>
      <c r="D6" s="90"/>
      <c r="E6" s="36" t="s">
        <v>33</v>
      </c>
      <c r="F6" s="19" t="s">
        <v>28</v>
      </c>
      <c r="G6" s="19" t="s">
        <v>29</v>
      </c>
      <c r="H6" s="19" t="s">
        <v>32</v>
      </c>
    </row>
    <row r="7" spans="1:9" x14ac:dyDescent="0.2">
      <c r="A7" s="90"/>
      <c r="B7" s="90"/>
      <c r="C7" s="90"/>
      <c r="D7" s="90"/>
      <c r="E7" s="37" t="s">
        <v>3</v>
      </c>
      <c r="F7" s="20" t="s">
        <v>3</v>
      </c>
      <c r="G7" s="20" t="s">
        <v>30</v>
      </c>
      <c r="H7" s="21">
        <v>6000</v>
      </c>
    </row>
    <row r="8" spans="1:9" ht="14.25" x14ac:dyDescent="0.25">
      <c r="A8" s="39"/>
      <c r="B8" s="38"/>
      <c r="C8" s="39" t="s">
        <v>18</v>
      </c>
      <c r="D8" s="39" t="s">
        <v>19</v>
      </c>
      <c r="E8" s="39" t="s">
        <v>5</v>
      </c>
      <c r="F8" s="39" t="s">
        <v>27</v>
      </c>
      <c r="G8" s="39" t="s">
        <v>35</v>
      </c>
      <c r="H8" s="39" t="s">
        <v>27</v>
      </c>
    </row>
    <row r="9" spans="1:9" x14ac:dyDescent="0.2">
      <c r="A9" s="91" t="s">
        <v>102</v>
      </c>
      <c r="B9" s="40" t="s">
        <v>26</v>
      </c>
      <c r="C9" s="50">
        <f>SUM(C10:C13)</f>
        <v>34034.32</v>
      </c>
      <c r="D9" s="44">
        <f>IF(C9=0,0,SUMPRODUCT(C10:C13,D10:D13)/C9)</f>
        <v>1858.7206411058016</v>
      </c>
      <c r="E9" s="49">
        <f>SUM(E10:E13)</f>
        <v>1329002.1599999999</v>
      </c>
      <c r="F9" s="42">
        <f>IF(C9=0,0,E9/C9)</f>
        <v>39.048882422213808</v>
      </c>
      <c r="G9" s="47">
        <f>IF($D9=0,0,$F9/$D9*7000)</f>
        <v>147.05931107155413</v>
      </c>
      <c r="H9" s="47">
        <f>IF($D9=0,0,$F9/$D9*$H$7)</f>
        <v>126.05083806133213</v>
      </c>
    </row>
    <row r="10" spans="1:9" x14ac:dyDescent="0.2">
      <c r="A10" s="92"/>
      <c r="B10" s="40">
        <v>1</v>
      </c>
      <c r="C10" s="51">
        <v>31113.75</v>
      </c>
      <c r="D10" s="24">
        <v>1879</v>
      </c>
      <c r="E10" s="48">
        <v>1241823.6000000001</v>
      </c>
      <c r="F10" s="42">
        <f>IF(C10=0,0,E10/C10)</f>
        <v>39.912373146920579</v>
      </c>
      <c r="G10" s="47">
        <f>IF($D10=0,0,$F10/$D10*7000)</f>
        <v>148.6889899033763</v>
      </c>
      <c r="H10" s="47">
        <f>IF($D10=0,0,$F10/$D10*$H$7)</f>
        <v>127.4477056314654</v>
      </c>
      <c r="I10" s="103"/>
    </row>
    <row r="11" spans="1:9" x14ac:dyDescent="0.2">
      <c r="A11" s="92"/>
      <c r="B11" s="40">
        <v>2</v>
      </c>
      <c r="C11" s="51">
        <v>2919.64</v>
      </c>
      <c r="D11" s="24">
        <v>1642</v>
      </c>
      <c r="E11" s="48">
        <v>87105.88</v>
      </c>
      <c r="F11" s="42">
        <f>IF(C11=0,0,E11/C11)</f>
        <v>29.834459042895702</v>
      </c>
      <c r="G11" s="47">
        <f>IF($D11=0,0,$F11/$D11*7000)</f>
        <v>127.18709701599872</v>
      </c>
      <c r="H11" s="47">
        <f>IF($D11=0,0,$F11/$D11*$H$7)</f>
        <v>109.01751172799891</v>
      </c>
    </row>
    <row r="12" spans="1:9" x14ac:dyDescent="0.2">
      <c r="A12" s="92"/>
      <c r="B12" s="40">
        <v>3</v>
      </c>
      <c r="C12" s="51">
        <v>0.93</v>
      </c>
      <c r="D12" s="24">
        <v>3772</v>
      </c>
      <c r="E12" s="48">
        <v>72.680000000000007</v>
      </c>
      <c r="F12" s="42">
        <f>IF(C12=0,0,E12/C12)</f>
        <v>78.150537634408607</v>
      </c>
      <c r="G12" s="47">
        <f>IF($D12=0,0,$F12/$D12*7000)</f>
        <v>145.03015997901917</v>
      </c>
      <c r="H12" s="47">
        <f>IF($D12=0,0,$F12/$D12*$H$7)</f>
        <v>124.31156569630214</v>
      </c>
    </row>
    <row r="13" spans="1:9" x14ac:dyDescent="0.2">
      <c r="A13" s="93"/>
      <c r="B13" s="40">
        <v>4</v>
      </c>
      <c r="C13" s="51"/>
      <c r="D13" s="24"/>
      <c r="E13" s="48"/>
      <c r="F13" s="42">
        <f>IF(C13=0,0,E13/C13)</f>
        <v>0</v>
      </c>
      <c r="G13" s="47">
        <f>IF($D13=0,0,$F13/$D13*7000)</f>
        <v>0</v>
      </c>
      <c r="H13" s="47">
        <f>IF($D13=0,0,$F13/$D13*$H$7)</f>
        <v>0</v>
      </c>
    </row>
    <row r="14" spans="1:9" x14ac:dyDescent="0.2">
      <c r="A14" s="43"/>
      <c r="B14" s="23"/>
      <c r="C14" s="28"/>
      <c r="D14" s="28"/>
      <c r="E14" s="26"/>
      <c r="F14" s="34"/>
      <c r="G14" s="34"/>
      <c r="H14" s="34"/>
    </row>
    <row r="15" spans="1:9" x14ac:dyDescent="0.2">
      <c r="A15" s="43"/>
      <c r="B15" s="23"/>
      <c r="C15" s="28"/>
      <c r="D15" s="28"/>
      <c r="E15" s="26"/>
      <c r="F15" s="34"/>
      <c r="G15" s="34"/>
      <c r="H15" s="34"/>
    </row>
    <row r="16" spans="1:9" x14ac:dyDescent="0.2">
      <c r="A16" s="90" t="s">
        <v>34</v>
      </c>
      <c r="B16" s="90" t="s">
        <v>25</v>
      </c>
      <c r="C16" s="90" t="s">
        <v>0</v>
      </c>
      <c r="D16" s="90" t="s">
        <v>1</v>
      </c>
      <c r="E16" s="35" t="s">
        <v>4</v>
      </c>
      <c r="F16" s="18" t="s">
        <v>2</v>
      </c>
      <c r="G16" s="18" t="s">
        <v>2</v>
      </c>
      <c r="H16" s="18" t="s">
        <v>31</v>
      </c>
    </row>
    <row r="17" spans="1:8" x14ac:dyDescent="0.2">
      <c r="A17" s="90"/>
      <c r="B17" s="90"/>
      <c r="C17" s="90"/>
      <c r="D17" s="90"/>
      <c r="E17" s="36" t="s">
        <v>36</v>
      </c>
      <c r="F17" s="19" t="s">
        <v>28</v>
      </c>
      <c r="G17" s="19" t="s">
        <v>29</v>
      </c>
      <c r="H17" s="19" t="s">
        <v>32</v>
      </c>
    </row>
    <row r="18" spans="1:8" x14ac:dyDescent="0.2">
      <c r="A18" s="90"/>
      <c r="B18" s="90"/>
      <c r="C18" s="90"/>
      <c r="D18" s="90"/>
      <c r="E18" s="37" t="s">
        <v>3</v>
      </c>
      <c r="F18" s="20" t="s">
        <v>3</v>
      </c>
      <c r="G18" s="20" t="s">
        <v>30</v>
      </c>
      <c r="H18" s="52">
        <f>H7</f>
        <v>6000</v>
      </c>
    </row>
    <row r="19" spans="1:8" ht="14.25" x14ac:dyDescent="0.25">
      <c r="A19" s="39"/>
      <c r="B19" s="38"/>
      <c r="C19" s="39" t="s">
        <v>18</v>
      </c>
      <c r="D19" s="39" t="s">
        <v>19</v>
      </c>
      <c r="E19" s="39" t="s">
        <v>5</v>
      </c>
      <c r="F19" s="39" t="s">
        <v>27</v>
      </c>
      <c r="G19" s="39" t="s">
        <v>35</v>
      </c>
      <c r="H19" s="39" t="s">
        <v>27</v>
      </c>
    </row>
    <row r="20" spans="1:8" x14ac:dyDescent="0.2">
      <c r="A20" s="39" t="s">
        <v>37</v>
      </c>
      <c r="B20" s="40" t="s">
        <v>26</v>
      </c>
      <c r="C20" s="50">
        <f>SUM(C21:C24)</f>
        <v>819526</v>
      </c>
      <c r="D20" s="44">
        <f>IF(C20=0,0,SUMPRODUCT(C21:C24,D21:D24)/C20)</f>
        <v>2141.4816125418838</v>
      </c>
      <c r="E20" s="49">
        <f>SUM(E21:E24)</f>
        <v>41173571.43</v>
      </c>
      <c r="F20" s="42">
        <f>IF(C20=0,0,E20/C20)</f>
        <v>50.240714059102459</v>
      </c>
      <c r="G20" s="47">
        <f>IF($D20=0,0,$F20/$D20*7000)</f>
        <v>164.22508433134578</v>
      </c>
      <c r="H20" s="47">
        <f>IF($D20=0,0,$F20/$D20*$H$18)</f>
        <v>140.76435799829639</v>
      </c>
    </row>
    <row r="21" spans="1:8" x14ac:dyDescent="0.2">
      <c r="A21" s="41" t="s">
        <v>99</v>
      </c>
      <c r="B21" s="40">
        <v>1</v>
      </c>
      <c r="C21" s="51">
        <v>799526</v>
      </c>
      <c r="D21" s="24">
        <v>2110</v>
      </c>
      <c r="E21" s="48">
        <v>39765000</v>
      </c>
      <c r="F21" s="42">
        <f>IF(C21=0,0,E21/C21)</f>
        <v>49.735718413159795</v>
      </c>
      <c r="G21" s="47">
        <f>IF($D21=0,0,$F21/$D21*7000)</f>
        <v>165.00001369294716</v>
      </c>
      <c r="H21" s="47">
        <f>IF($D21=0,0,$F21/$D21*$H$18)</f>
        <v>141.42858316538329</v>
      </c>
    </row>
    <row r="22" spans="1:8" ht="14.25" customHeight="1" x14ac:dyDescent="0.2">
      <c r="A22" s="41" t="s">
        <v>100</v>
      </c>
      <c r="B22" s="40">
        <v>2</v>
      </c>
      <c r="C22" s="51">
        <v>20000</v>
      </c>
      <c r="D22" s="24">
        <v>3400</v>
      </c>
      <c r="E22" s="48">
        <v>1408571.43</v>
      </c>
      <c r="F22" s="42">
        <f>IF(C22=0,0,E22/C22)</f>
        <v>70.42857149999999</v>
      </c>
      <c r="G22" s="47">
        <f>IF($D22=0,0,$F22/$D22*7000)</f>
        <v>145.00000014705881</v>
      </c>
      <c r="H22" s="47">
        <f>IF($D22=0,0,$F22/$D22*$H$18)</f>
        <v>124.2857144117647</v>
      </c>
    </row>
    <row r="23" spans="1:8" ht="14.25" customHeight="1" x14ac:dyDescent="0.2">
      <c r="A23" s="41" t="s">
        <v>79</v>
      </c>
      <c r="B23" s="40">
        <v>3</v>
      </c>
      <c r="C23" s="51"/>
      <c r="D23" s="24"/>
      <c r="E23" s="48"/>
      <c r="F23" s="42">
        <f>IF(C23=0,0,E23/C23)</f>
        <v>0</v>
      </c>
      <c r="G23" s="47">
        <f>IF($D23=0,0,$F23/$D23*7000)</f>
        <v>0</v>
      </c>
      <c r="H23" s="47">
        <f>IF($D23=0,0,$F23/$D23*$H$18)</f>
        <v>0</v>
      </c>
    </row>
    <row r="24" spans="1:8" x14ac:dyDescent="0.2">
      <c r="A24" s="41" t="s">
        <v>80</v>
      </c>
      <c r="B24" s="40">
        <v>4</v>
      </c>
      <c r="C24" s="51"/>
      <c r="D24" s="24"/>
      <c r="E24" s="48"/>
      <c r="F24" s="42">
        <f>IF(C24=0,0,E24/C24)</f>
        <v>0</v>
      </c>
      <c r="G24" s="47">
        <f>IF($D24=0,0,$F24/$D24*7000)</f>
        <v>0</v>
      </c>
      <c r="H24" s="47">
        <f>IF($D24=0,0,$F24/$D24*$H$18)</f>
        <v>0</v>
      </c>
    </row>
    <row r="25" spans="1:8" x14ac:dyDescent="0.2">
      <c r="A25" s="28"/>
      <c r="B25" s="23"/>
      <c r="C25" s="23"/>
      <c r="D25" s="23"/>
      <c r="E25" s="23"/>
      <c r="F25" s="23"/>
      <c r="G25" s="34"/>
      <c r="H25" s="34"/>
    </row>
    <row r="26" spans="1:8" x14ac:dyDescent="0.2">
      <c r="A26" s="28"/>
      <c r="B26" s="23"/>
      <c r="C26" s="23"/>
      <c r="D26" s="23"/>
      <c r="E26" s="23"/>
      <c r="F26" s="23"/>
      <c r="G26" s="34"/>
      <c r="H26" s="34"/>
    </row>
    <row r="27" spans="1:8" x14ac:dyDescent="0.2">
      <c r="A27" s="28"/>
      <c r="B27" s="23"/>
      <c r="C27" s="23"/>
      <c r="D27" s="23"/>
      <c r="E27" s="23"/>
      <c r="F27" s="23"/>
      <c r="G27" s="34"/>
      <c r="H27" s="34"/>
    </row>
    <row r="28" spans="1:8" ht="25.5" x14ac:dyDescent="0.2">
      <c r="A28" s="46" t="s">
        <v>38</v>
      </c>
      <c r="B28" s="41"/>
      <c r="C28" s="24">
        <v>853560</v>
      </c>
      <c r="D28" s="24">
        <v>2130.2600000000002</v>
      </c>
      <c r="E28" s="45">
        <f>C28*F28</f>
        <v>42498752.399999999</v>
      </c>
      <c r="F28" s="25">
        <v>49.79</v>
      </c>
      <c r="G28" s="47">
        <f>IF($D28=0,0,$F28/$D28*7000)</f>
        <v>163.60913691286507</v>
      </c>
      <c r="H28" s="47">
        <f>IF($D28=0,0,$F28/$D28*$H$18)</f>
        <v>140.23640306817006</v>
      </c>
    </row>
    <row r="29" spans="1:8" customFormat="1" x14ac:dyDescent="0.2"/>
    <row r="30" spans="1:8" x14ac:dyDescent="0.2">
      <c r="A30"/>
      <c r="B30"/>
      <c r="C30" s="86"/>
      <c r="D30"/>
      <c r="E30"/>
      <c r="F30"/>
      <c r="G30"/>
      <c r="H30"/>
    </row>
    <row r="31" spans="1:8" x14ac:dyDescent="0.2"/>
    <row r="32" spans="1:8" x14ac:dyDescent="0.2">
      <c r="A32" s="89"/>
      <c r="B32" s="89"/>
      <c r="C32" s="89"/>
      <c r="D32" s="89"/>
      <c r="E32" s="89"/>
      <c r="F32" s="89"/>
      <c r="G32" s="89"/>
      <c r="H32" s="89"/>
    </row>
    <row r="33" spans="1:8" x14ac:dyDescent="0.2">
      <c r="A33" s="27" t="s">
        <v>21</v>
      </c>
      <c r="B33" s="27"/>
      <c r="C33" s="85"/>
      <c r="F33" s="16" t="s">
        <v>6</v>
      </c>
      <c r="G33" s="28"/>
      <c r="H33" s="28"/>
    </row>
    <row r="34" spans="1:8" x14ac:dyDescent="0.2">
      <c r="C34" s="87" t="s">
        <v>97</v>
      </c>
      <c r="D34" s="87"/>
      <c r="E34" s="30"/>
      <c r="F34" s="17" t="s">
        <v>7</v>
      </c>
      <c r="G34" s="87" t="s">
        <v>98</v>
      </c>
      <c r="H34" s="87"/>
    </row>
    <row r="35" spans="1:8" x14ac:dyDescent="0.2">
      <c r="A35" s="30"/>
      <c r="B35" s="30"/>
      <c r="C35" s="30"/>
      <c r="D35" s="30"/>
      <c r="E35" s="30"/>
      <c r="F35" s="30"/>
      <c r="G35" s="22"/>
      <c r="H35" s="31"/>
    </row>
    <row r="36" spans="1:8" ht="60" customHeight="1" x14ac:dyDescent="0.2">
      <c r="A36" s="30"/>
      <c r="B36" s="30"/>
      <c r="C36" s="30"/>
      <c r="D36" s="30"/>
      <c r="E36" s="30"/>
      <c r="F36" s="30"/>
      <c r="G36" s="22"/>
      <c r="H36" s="31"/>
    </row>
    <row r="37" spans="1:8" x14ac:dyDescent="0.2">
      <c r="A37" s="88"/>
      <c r="B37" s="32"/>
      <c r="C37" s="31"/>
      <c r="D37" s="31"/>
      <c r="E37" s="31"/>
      <c r="F37" s="33"/>
      <c r="G37" s="34"/>
      <c r="H37" s="33"/>
    </row>
    <row r="38" spans="1:8" x14ac:dyDescent="0.2">
      <c r="A38" s="88"/>
      <c r="B38" s="32"/>
      <c r="C38" s="31"/>
      <c r="D38" s="31"/>
      <c r="E38" s="31"/>
      <c r="F38" s="31"/>
      <c r="G38" s="34"/>
      <c r="H38" s="33"/>
    </row>
    <row r="39" spans="1:8" x14ac:dyDescent="0.2">
      <c r="A39" s="31"/>
      <c r="B39" s="31"/>
      <c r="C39" s="31"/>
      <c r="D39" s="31"/>
      <c r="E39" s="31"/>
      <c r="F39" s="33"/>
      <c r="G39" s="34"/>
      <c r="H39" s="33"/>
    </row>
    <row r="40" spans="1:8" x14ac:dyDescent="0.2">
      <c r="A40" s="31"/>
      <c r="B40" s="31"/>
      <c r="C40" s="31"/>
      <c r="D40" s="31"/>
      <c r="E40" s="31"/>
      <c r="F40" s="31"/>
      <c r="G40" s="34"/>
      <c r="H40" s="33"/>
    </row>
    <row r="41" spans="1:8" x14ac:dyDescent="0.2">
      <c r="A41" s="31"/>
      <c r="B41" s="31"/>
      <c r="C41" s="31"/>
      <c r="D41" s="31"/>
      <c r="E41" s="31"/>
      <c r="F41" s="31"/>
      <c r="G41" s="34"/>
      <c r="H41" s="33"/>
    </row>
    <row r="42" spans="1:8" x14ac:dyDescent="0.2">
      <c r="A42" s="31"/>
      <c r="B42" s="31"/>
      <c r="C42" s="31"/>
      <c r="D42" s="33"/>
      <c r="E42" s="31"/>
      <c r="F42" s="33"/>
      <c r="G42" s="34"/>
      <c r="H42" s="33"/>
    </row>
    <row r="43" spans="1:8" x14ac:dyDescent="0.2">
      <c r="A43" s="31"/>
      <c r="B43" s="31"/>
      <c r="C43" s="31"/>
      <c r="D43" s="31"/>
      <c r="E43" s="31"/>
      <c r="F43" s="31"/>
      <c r="G43" s="28"/>
      <c r="H43" s="31"/>
    </row>
    <row r="44" spans="1:8" x14ac:dyDescent="0.2">
      <c r="A44" s="31"/>
      <c r="B44" s="31"/>
      <c r="C44" s="31"/>
      <c r="D44" s="31"/>
      <c r="E44" s="31"/>
      <c r="F44" s="31"/>
      <c r="G44" s="28"/>
      <c r="H44" s="31"/>
    </row>
    <row r="45" spans="1:8" x14ac:dyDescent="0.2">
      <c r="A45" s="31"/>
      <c r="B45" s="31"/>
      <c r="C45" s="31"/>
      <c r="D45" s="31"/>
      <c r="E45" s="31"/>
      <c r="F45" s="31"/>
      <c r="G45" s="31"/>
      <c r="H45" s="31"/>
    </row>
    <row r="46" spans="1:8" x14ac:dyDescent="0.2">
      <c r="C46" s="31"/>
      <c r="E46" s="31"/>
      <c r="G46" s="28"/>
      <c r="H46" s="28"/>
    </row>
    <row r="47" spans="1:8" x14ac:dyDescent="0.2">
      <c r="G47" s="28"/>
      <c r="H47" s="28"/>
    </row>
    <row r="48" spans="1:8" x14ac:dyDescent="0.2"/>
    <row r="49" spans="3:4" x14ac:dyDescent="0.2">
      <c r="C49" s="84"/>
      <c r="D49" s="83"/>
    </row>
    <row r="50" spans="3:4" x14ac:dyDescent="0.2"/>
    <row r="51" spans="3:4" x14ac:dyDescent="0.2"/>
    <row r="52" spans="3:4" x14ac:dyDescent="0.2"/>
    <row r="53" spans="3:4" x14ac:dyDescent="0.2"/>
    <row r="54" spans="3:4" x14ac:dyDescent="0.2"/>
    <row r="55" spans="3:4" x14ac:dyDescent="0.2"/>
    <row r="56" spans="3:4" x14ac:dyDescent="0.2"/>
    <row r="57" spans="3:4" x14ac:dyDescent="0.2"/>
    <row r="58" spans="3:4" x14ac:dyDescent="0.2"/>
    <row r="59" spans="3:4" x14ac:dyDescent="0.2"/>
    <row r="60" spans="3:4" x14ac:dyDescent="0.2"/>
    <row r="61" spans="3:4" x14ac:dyDescent="0.2"/>
    <row r="62" spans="3:4" x14ac:dyDescent="0.2"/>
    <row r="63" spans="3:4" x14ac:dyDescent="0.2"/>
    <row r="64" spans="3:4" x14ac:dyDescent="0.2"/>
    <row r="65" x14ac:dyDescent="0.2"/>
    <row r="66" x14ac:dyDescent="0.2"/>
    <row r="67" x14ac:dyDescent="0.2"/>
    <row r="68" x14ac:dyDescent="0.2"/>
    <row r="69" x14ac:dyDescent="0.2"/>
    <row r="70" x14ac:dyDescent="0.2"/>
    <row r="71" x14ac:dyDescent="0.2"/>
    <row r="72" x14ac:dyDescent="0.2"/>
    <row r="73" x14ac:dyDescent="0.2"/>
    <row r="74" x14ac:dyDescent="0.2"/>
    <row r="75" x14ac:dyDescent="0.2"/>
    <row r="76" x14ac:dyDescent="0.2"/>
    <row r="77" x14ac:dyDescent="0.2"/>
  </sheetData>
  <mergeCells count="15">
    <mergeCell ref="C1:I1"/>
    <mergeCell ref="A37:A38"/>
    <mergeCell ref="A3:H3"/>
    <mergeCell ref="A32:H32"/>
    <mergeCell ref="B5:B7"/>
    <mergeCell ref="C5:C7"/>
    <mergeCell ref="D5:D7"/>
    <mergeCell ref="C34:D34"/>
    <mergeCell ref="G34:H34"/>
    <mergeCell ref="A5:A7"/>
    <mergeCell ref="A9:A13"/>
    <mergeCell ref="A16:A18"/>
    <mergeCell ref="B16:B18"/>
    <mergeCell ref="C16:C18"/>
    <mergeCell ref="D16:D18"/>
  </mergeCells>
  <phoneticPr fontId="0" type="noConversion"/>
  <printOptions horizontalCentered="1"/>
  <pageMargins left="0.31496062992125984" right="0.27559055118110237" top="0.5" bottom="0.98425196850393704" header="0.35" footer="0.51181102362204722"/>
  <pageSetup paperSize="9" orientation="landscape" r:id="rId1"/>
  <headerFooter alignWithMargins="0"/>
  <ignoredErrors>
    <ignoredError sqref="C9 E9 C20 E20 E28" unlockedFormula="1"/>
    <ignoredError sqref="D9 D20" formula="1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workbookViewId="0">
      <selection activeCell="E9" sqref="E9:E23"/>
    </sheetView>
  </sheetViews>
  <sheetFormatPr defaultColWidth="0" defaultRowHeight="12.75" customHeight="1" zeroHeight="1" x14ac:dyDescent="0.2"/>
  <cols>
    <col min="1" max="1" width="10.42578125" customWidth="1"/>
    <col min="2" max="2" width="12" bestFit="1" customWidth="1"/>
    <col min="3" max="3" width="10.28515625" bestFit="1" customWidth="1"/>
    <col min="4" max="4" width="12" bestFit="1" customWidth="1"/>
    <col min="5" max="5" width="13.5703125" customWidth="1"/>
    <col min="6" max="6" width="10.28515625" bestFit="1" customWidth="1"/>
    <col min="7" max="7" width="12" bestFit="1" customWidth="1"/>
    <col min="8" max="8" width="13.5703125" customWidth="1"/>
    <col min="9" max="9" width="10.28515625" bestFit="1" customWidth="1"/>
    <col min="10" max="10" width="12" bestFit="1" customWidth="1"/>
    <col min="11" max="11" width="13.5703125" customWidth="1"/>
    <col min="12" max="12" width="12.140625" customWidth="1"/>
  </cols>
  <sheetData>
    <row r="1" spans="1:11" x14ac:dyDescent="0.2">
      <c r="A1" s="3"/>
      <c r="B1" s="4" t="s">
        <v>9</v>
      </c>
      <c r="C1" s="87" t="s">
        <v>83</v>
      </c>
      <c r="D1" s="87"/>
      <c r="E1" s="87"/>
      <c r="F1" s="87"/>
      <c r="G1" s="87"/>
      <c r="H1" s="87"/>
      <c r="I1" s="87"/>
      <c r="J1" s="3"/>
      <c r="K1" s="1" t="s">
        <v>8</v>
      </c>
    </row>
    <row r="2" spans="1:11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 x14ac:dyDescent="0.2">
      <c r="A4" s="3"/>
      <c r="B4" s="3"/>
      <c r="C4" s="82"/>
      <c r="D4" s="3"/>
      <c r="E4" s="3"/>
      <c r="F4" s="3"/>
      <c r="G4" s="3"/>
      <c r="H4" s="3"/>
      <c r="I4" s="3"/>
      <c r="J4" s="3"/>
      <c r="K4" s="3"/>
    </row>
    <row r="5" spans="1:11" x14ac:dyDescent="0.2">
      <c r="A5" s="94" t="s">
        <v>82</v>
      </c>
      <c r="B5" s="95"/>
      <c r="C5" s="98" t="s">
        <v>10</v>
      </c>
      <c r="D5" s="98"/>
      <c r="E5" s="98"/>
      <c r="F5" s="98" t="s">
        <v>11</v>
      </c>
      <c r="G5" s="98"/>
      <c r="H5" s="98"/>
      <c r="I5" s="98" t="s">
        <v>12</v>
      </c>
      <c r="J5" s="98"/>
      <c r="K5" s="98"/>
    </row>
    <row r="6" spans="1:11" x14ac:dyDescent="0.2">
      <c r="A6" s="96"/>
      <c r="B6" s="97"/>
      <c r="C6" s="5" t="s">
        <v>13</v>
      </c>
      <c r="D6" s="5" t="s">
        <v>14</v>
      </c>
      <c r="E6" s="5" t="s">
        <v>15</v>
      </c>
      <c r="F6" s="5" t="s">
        <v>13</v>
      </c>
      <c r="G6" s="5" t="s">
        <v>14</v>
      </c>
      <c r="H6" s="5" t="s">
        <v>15</v>
      </c>
      <c r="I6" s="5" t="s">
        <v>13</v>
      </c>
      <c r="J6" s="5" t="s">
        <v>14</v>
      </c>
      <c r="K6" s="5" t="s">
        <v>15</v>
      </c>
    </row>
    <row r="7" spans="1:11" x14ac:dyDescent="0.2">
      <c r="A7" s="6" t="s">
        <v>16</v>
      </c>
      <c r="B7" s="6" t="s">
        <v>17</v>
      </c>
      <c r="C7" s="5" t="s">
        <v>18</v>
      </c>
      <c r="D7" s="5" t="s">
        <v>19</v>
      </c>
      <c r="E7" s="5" t="s">
        <v>20</v>
      </c>
      <c r="F7" s="5" t="s">
        <v>18</v>
      </c>
      <c r="G7" s="5" t="s">
        <v>19</v>
      </c>
      <c r="H7" s="5" t="s">
        <v>20</v>
      </c>
      <c r="I7" s="5" t="s">
        <v>18</v>
      </c>
      <c r="J7" s="5" t="s">
        <v>19</v>
      </c>
      <c r="K7" s="5" t="s">
        <v>20</v>
      </c>
    </row>
    <row r="8" spans="1:11" x14ac:dyDescent="0.2">
      <c r="A8" s="10">
        <v>12</v>
      </c>
      <c r="B8" s="80" t="s">
        <v>75</v>
      </c>
      <c r="C8" s="7">
        <v>29749</v>
      </c>
      <c r="D8" s="7">
        <v>1950</v>
      </c>
      <c r="E8" s="8">
        <v>1094940.71</v>
      </c>
      <c r="F8" s="9"/>
      <c r="G8" s="9"/>
      <c r="H8" s="9"/>
      <c r="I8" s="9"/>
      <c r="J8" s="9"/>
      <c r="K8" s="9"/>
    </row>
    <row r="9" spans="1:11" x14ac:dyDescent="0.2">
      <c r="A9" s="10">
        <f>IF(A8=12,1,A8+1)</f>
        <v>1</v>
      </c>
      <c r="B9" s="80" t="s">
        <v>76</v>
      </c>
      <c r="C9" s="11">
        <f>SUM(C8,F9,-I9)</f>
        <v>25433</v>
      </c>
      <c r="D9" s="12">
        <f>IF(C9=0,0,SUM(C8*D8,F9*G9-I9*J9)/C9)</f>
        <v>2012.2740533951953</v>
      </c>
      <c r="E9" s="13">
        <f>SUM(E8,H9,-K9)</f>
        <v>1006187.79</v>
      </c>
      <c r="F9" s="7">
        <v>65564</v>
      </c>
      <c r="G9" s="7">
        <v>2004</v>
      </c>
      <c r="H9" s="15">
        <v>2675825.2400000002</v>
      </c>
      <c r="I9" s="7">
        <v>69880</v>
      </c>
      <c r="J9" s="7">
        <v>1978</v>
      </c>
      <c r="K9" s="15">
        <v>2764578.16</v>
      </c>
    </row>
    <row r="10" spans="1:11" x14ac:dyDescent="0.2">
      <c r="A10" s="10">
        <f t="shared" ref="A10:A23" si="0">IF(A9=12,1,A9+1)</f>
        <v>2</v>
      </c>
      <c r="B10" s="80" t="s">
        <v>84</v>
      </c>
      <c r="C10" s="11">
        <f t="shared" ref="C10:C23" si="1">SUM(C9,F10,-I10)</f>
        <v>17127</v>
      </c>
      <c r="D10" s="12">
        <f t="shared" ref="D10:D23" si="2">IF(C10=0,0,SUM(C9*D9,F10*G10-I10*J10)/C10)</f>
        <v>2214.0799906580255</v>
      </c>
      <c r="E10" s="13">
        <f t="shared" ref="E10:E23" si="3">SUM(E9,H10,-K10)</f>
        <v>690066.96000000043</v>
      </c>
      <c r="F10" s="7">
        <v>54254</v>
      </c>
      <c r="G10" s="7">
        <v>2033</v>
      </c>
      <c r="H10" s="15">
        <v>2247284.4300000002</v>
      </c>
      <c r="I10" s="7">
        <v>62560</v>
      </c>
      <c r="J10" s="7">
        <v>1975</v>
      </c>
      <c r="K10" s="15">
        <v>2563405.2599999998</v>
      </c>
    </row>
    <row r="11" spans="1:11" x14ac:dyDescent="0.2">
      <c r="A11" s="10">
        <f t="shared" si="0"/>
        <v>3</v>
      </c>
      <c r="B11" s="80" t="s">
        <v>78</v>
      </c>
      <c r="C11" s="11">
        <f t="shared" si="1"/>
        <v>12560</v>
      </c>
      <c r="D11" s="12">
        <f t="shared" si="2"/>
        <v>2287.0212579617832</v>
      </c>
      <c r="E11" s="13">
        <f t="shared" si="3"/>
        <v>449523.98000000045</v>
      </c>
      <c r="F11" s="7">
        <v>64303</v>
      </c>
      <c r="G11" s="7">
        <v>1923</v>
      </c>
      <c r="H11" s="15">
        <v>2383833.42</v>
      </c>
      <c r="I11" s="7">
        <v>68870</v>
      </c>
      <c r="J11" s="7">
        <v>1929</v>
      </c>
      <c r="K11" s="15">
        <v>2624376.4</v>
      </c>
    </row>
    <row r="12" spans="1:11" x14ac:dyDescent="0.2">
      <c r="A12" s="10">
        <f t="shared" si="0"/>
        <v>4</v>
      </c>
      <c r="B12" s="80" t="s">
        <v>85</v>
      </c>
      <c r="C12" s="11">
        <f t="shared" si="1"/>
        <v>10540</v>
      </c>
      <c r="D12" s="12">
        <f t="shared" si="2"/>
        <v>2451.8735294117641</v>
      </c>
      <c r="E12" s="13">
        <f t="shared" si="3"/>
        <v>371205.07000000053</v>
      </c>
      <c r="F12" s="7">
        <v>52200</v>
      </c>
      <c r="G12" s="7">
        <v>1910</v>
      </c>
      <c r="H12" s="15">
        <v>1978403.2</v>
      </c>
      <c r="I12" s="7">
        <v>54220</v>
      </c>
      <c r="J12" s="7">
        <v>1892</v>
      </c>
      <c r="K12" s="15">
        <v>2056722.11</v>
      </c>
    </row>
    <row r="13" spans="1:11" x14ac:dyDescent="0.2">
      <c r="A13" s="10">
        <f t="shared" si="0"/>
        <v>5</v>
      </c>
      <c r="B13" s="80" t="s">
        <v>86</v>
      </c>
      <c r="C13" s="11">
        <f t="shared" si="1"/>
        <v>8500</v>
      </c>
      <c r="D13" s="12">
        <f t="shared" si="2"/>
        <v>2622.8596470588227</v>
      </c>
      <c r="E13" s="13">
        <f t="shared" si="3"/>
        <v>325441.91000000061</v>
      </c>
      <c r="F13" s="7">
        <v>48850</v>
      </c>
      <c r="G13" s="7">
        <v>1939</v>
      </c>
      <c r="H13" s="15">
        <v>2166159.7000000002</v>
      </c>
      <c r="I13" s="7">
        <v>50890</v>
      </c>
      <c r="J13" s="7">
        <v>1931</v>
      </c>
      <c r="K13" s="15">
        <v>2211922.86</v>
      </c>
    </row>
    <row r="14" spans="1:11" x14ac:dyDescent="0.2">
      <c r="A14" s="10">
        <f t="shared" si="0"/>
        <v>6</v>
      </c>
      <c r="B14" s="80" t="s">
        <v>87</v>
      </c>
      <c r="C14" s="11">
        <f t="shared" si="1"/>
        <v>11280</v>
      </c>
      <c r="D14" s="12">
        <f t="shared" si="2"/>
        <v>2598.2506205673753</v>
      </c>
      <c r="E14" s="13">
        <f t="shared" si="3"/>
        <v>470891.35000000056</v>
      </c>
      <c r="F14" s="7">
        <v>27440</v>
      </c>
      <c r="G14" s="7">
        <v>2044</v>
      </c>
      <c r="H14" s="15">
        <v>1288744.2</v>
      </c>
      <c r="I14" s="7">
        <v>24660</v>
      </c>
      <c r="J14" s="7">
        <v>1990</v>
      </c>
      <c r="K14" s="15">
        <v>1143294.76</v>
      </c>
    </row>
    <row r="15" spans="1:11" x14ac:dyDescent="0.2">
      <c r="A15" s="10">
        <f t="shared" si="0"/>
        <v>7</v>
      </c>
      <c r="B15" s="80" t="s">
        <v>88</v>
      </c>
      <c r="C15" s="11">
        <f t="shared" si="1"/>
        <v>21389</v>
      </c>
      <c r="D15" s="12">
        <f t="shared" si="2"/>
        <v>2303.9050446491183</v>
      </c>
      <c r="E15" s="13">
        <f t="shared" si="3"/>
        <v>894506.56000000064</v>
      </c>
      <c r="F15" s="7">
        <v>32580</v>
      </c>
      <c r="G15" s="7">
        <v>1911</v>
      </c>
      <c r="H15" s="15">
        <v>1410997.8</v>
      </c>
      <c r="I15" s="7">
        <v>22471</v>
      </c>
      <c r="J15" s="7">
        <v>1882</v>
      </c>
      <c r="K15" s="15">
        <v>987382.59</v>
      </c>
    </row>
    <row r="16" spans="1:11" x14ac:dyDescent="0.2">
      <c r="A16" s="10">
        <f t="shared" si="0"/>
        <v>8</v>
      </c>
      <c r="B16" s="80" t="s">
        <v>89</v>
      </c>
      <c r="C16" s="11">
        <f t="shared" si="1"/>
        <v>20049</v>
      </c>
      <c r="D16" s="12">
        <f t="shared" si="2"/>
        <v>2381.7988428350536</v>
      </c>
      <c r="E16" s="13">
        <f t="shared" si="3"/>
        <v>826978.68000000063</v>
      </c>
      <c r="F16" s="7">
        <v>28560</v>
      </c>
      <c r="G16" s="7">
        <v>2031</v>
      </c>
      <c r="H16" s="15">
        <v>1279518.3500000001</v>
      </c>
      <c r="I16" s="7">
        <f>28560+1340</f>
        <v>29900</v>
      </c>
      <c r="J16" s="7">
        <v>1991</v>
      </c>
      <c r="K16" s="15">
        <v>1347046.23</v>
      </c>
    </row>
    <row r="17" spans="1:11" x14ac:dyDescent="0.2">
      <c r="A17" s="10">
        <f t="shared" si="0"/>
        <v>9</v>
      </c>
      <c r="B17" s="80" t="s">
        <v>90</v>
      </c>
      <c r="C17" s="11">
        <f t="shared" si="1"/>
        <v>2382</v>
      </c>
      <c r="D17" s="12">
        <f t="shared" si="2"/>
        <v>6116.7162048698538</v>
      </c>
      <c r="E17" s="13">
        <f t="shared" si="3"/>
        <v>76837.680000000633</v>
      </c>
      <c r="F17" s="7">
        <v>22953</v>
      </c>
      <c r="G17" s="7">
        <v>1961</v>
      </c>
      <c r="H17" s="15">
        <v>986314</v>
      </c>
      <c r="I17" s="7">
        <f>35040+5580</f>
        <v>40620</v>
      </c>
      <c r="J17" s="7">
        <v>1925</v>
      </c>
      <c r="K17" s="15">
        <v>1736455</v>
      </c>
    </row>
    <row r="18" spans="1:11" x14ac:dyDescent="0.2">
      <c r="A18" s="10">
        <f t="shared" si="0"/>
        <v>10</v>
      </c>
      <c r="B18" s="80" t="s">
        <v>91</v>
      </c>
      <c r="C18" s="11">
        <f t="shared" si="1"/>
        <v>18866</v>
      </c>
      <c r="D18" s="12">
        <f t="shared" si="2"/>
        <v>2374.0412382062968</v>
      </c>
      <c r="E18" s="13">
        <f t="shared" si="3"/>
        <v>680594.68000000063</v>
      </c>
      <c r="F18" s="7">
        <v>66804</v>
      </c>
      <c r="G18" s="7">
        <v>1821</v>
      </c>
      <c r="H18" s="15">
        <v>2446642</v>
      </c>
      <c r="I18" s="7">
        <f>45690+4630</f>
        <v>50320</v>
      </c>
      <c r="J18" s="7">
        <v>1817</v>
      </c>
      <c r="K18" s="15">
        <v>1842885</v>
      </c>
    </row>
    <row r="19" spans="1:11" x14ac:dyDescent="0.2">
      <c r="A19" s="10">
        <f t="shared" si="0"/>
        <v>11</v>
      </c>
      <c r="B19" s="80" t="s">
        <v>92</v>
      </c>
      <c r="C19" s="11">
        <f t="shared" si="1"/>
        <v>19419</v>
      </c>
      <c r="D19" s="12">
        <f t="shared" si="2"/>
        <v>2474.707399969102</v>
      </c>
      <c r="E19" s="13">
        <f t="shared" si="3"/>
        <v>717164.65000000084</v>
      </c>
      <c r="F19" s="7">
        <v>57583</v>
      </c>
      <c r="G19" s="7">
        <v>1887</v>
      </c>
      <c r="H19" s="15">
        <v>2275302.6</v>
      </c>
      <c r="I19" s="7">
        <f>52940+4090</f>
        <v>57030</v>
      </c>
      <c r="J19" s="7">
        <v>1848</v>
      </c>
      <c r="K19" s="15">
        <v>2238732.63</v>
      </c>
    </row>
    <row r="20" spans="1:11" x14ac:dyDescent="0.2">
      <c r="A20" s="10">
        <f t="shared" si="0"/>
        <v>12</v>
      </c>
      <c r="B20" s="80" t="s">
        <v>93</v>
      </c>
      <c r="C20" s="11">
        <f t="shared" si="1"/>
        <v>14033</v>
      </c>
      <c r="D20" s="12">
        <f t="shared" si="2"/>
        <v>2705.8038195681602</v>
      </c>
      <c r="E20" s="13">
        <f t="shared" si="3"/>
        <v>570635.25000000047</v>
      </c>
      <c r="F20" s="7">
        <v>67154</v>
      </c>
      <c r="G20" s="7">
        <v>1913</v>
      </c>
      <c r="H20" s="15">
        <v>2922727.57</v>
      </c>
      <c r="I20" s="7">
        <f>67880+4660</f>
        <v>72540</v>
      </c>
      <c r="J20" s="7">
        <v>1910</v>
      </c>
      <c r="K20" s="15">
        <v>3069256.97</v>
      </c>
    </row>
    <row r="21" spans="1:11" x14ac:dyDescent="0.2">
      <c r="A21" s="10">
        <f>IF(A20=12,1,A20+1)</f>
        <v>1</v>
      </c>
      <c r="B21" s="80" t="s">
        <v>94</v>
      </c>
      <c r="C21" s="11">
        <f t="shared" si="1"/>
        <v>28076</v>
      </c>
      <c r="D21" s="12">
        <f t="shared" si="2"/>
        <v>2402.7491095597666</v>
      </c>
      <c r="E21" s="13">
        <f t="shared" si="3"/>
        <v>1085939.1400000006</v>
      </c>
      <c r="F21" s="7">
        <v>64963</v>
      </c>
      <c r="G21" s="7">
        <v>1973</v>
      </c>
      <c r="H21" s="15">
        <v>2699417.72</v>
      </c>
      <c r="I21" s="7">
        <f>46930+3990</f>
        <v>50920</v>
      </c>
      <c r="J21" s="7">
        <v>1938</v>
      </c>
      <c r="K21" s="15">
        <v>2184113.83</v>
      </c>
    </row>
    <row r="22" spans="1:11" x14ac:dyDescent="0.2">
      <c r="A22" s="10">
        <f t="shared" si="0"/>
        <v>2</v>
      </c>
      <c r="B22" s="80" t="s">
        <v>95</v>
      </c>
      <c r="C22" s="11">
        <f t="shared" si="1"/>
        <v>37032</v>
      </c>
      <c r="D22" s="12">
        <f t="shared" si="2"/>
        <v>2251.4208252322314</v>
      </c>
      <c r="E22" s="13">
        <f t="shared" si="3"/>
        <v>1328928.9400000004</v>
      </c>
      <c r="F22" s="7">
        <v>59306</v>
      </c>
      <c r="G22" s="7">
        <v>1822</v>
      </c>
      <c r="H22" s="8">
        <v>2215894.17</v>
      </c>
      <c r="I22" s="7">
        <f>46710+3640</f>
        <v>50350</v>
      </c>
      <c r="J22" s="7">
        <v>1830</v>
      </c>
      <c r="K22" s="8">
        <v>1972904.37</v>
      </c>
    </row>
    <row r="23" spans="1:11" x14ac:dyDescent="0.2">
      <c r="A23" s="10">
        <f t="shared" si="0"/>
        <v>3</v>
      </c>
      <c r="B23" s="80" t="s">
        <v>96</v>
      </c>
      <c r="C23" s="11">
        <f t="shared" si="1"/>
        <v>-17968</v>
      </c>
      <c r="D23" s="12">
        <f t="shared" si="2"/>
        <v>1175.7226179875333</v>
      </c>
      <c r="E23" s="13">
        <f t="shared" si="3"/>
        <v>1328928.9400000004</v>
      </c>
      <c r="F23" s="7"/>
      <c r="G23" s="7"/>
      <c r="H23" s="8"/>
      <c r="I23" s="7">
        <v>55000</v>
      </c>
      <c r="J23" s="7">
        <v>1900</v>
      </c>
      <c r="K23" s="8"/>
    </row>
    <row r="24" spans="1:11" x14ac:dyDescent="0.2">
      <c r="A24" s="3"/>
      <c r="B24" s="3"/>
      <c r="C24" s="3"/>
      <c r="D24" s="3"/>
      <c r="E24" s="3"/>
      <c r="F24" s="14"/>
      <c r="G24" s="3"/>
      <c r="H24" s="3"/>
      <c r="J24" s="3"/>
      <c r="K24" s="3"/>
    </row>
    <row r="25" spans="1:11" x14ac:dyDescent="0.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</row>
    <row r="26" spans="1:11" x14ac:dyDescent="0.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</row>
    <row r="27" spans="1:11" x14ac:dyDescent="0.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</row>
    <row r="28" spans="1:11" x14ac:dyDescent="0.2">
      <c r="A28" s="3"/>
      <c r="B28" s="3"/>
      <c r="C28" s="3"/>
      <c r="D28" s="4" t="s">
        <v>21</v>
      </c>
      <c r="E28" s="3"/>
      <c r="F28" s="3"/>
      <c r="G28" s="3"/>
      <c r="H28" s="4" t="s">
        <v>22</v>
      </c>
      <c r="I28" s="3"/>
      <c r="J28" s="3"/>
      <c r="K28" s="3"/>
    </row>
    <row r="29" spans="1:11" x14ac:dyDescent="0.2">
      <c r="A29" s="3"/>
      <c r="B29" s="3"/>
      <c r="C29" s="3"/>
      <c r="D29" s="3"/>
      <c r="E29" s="87" t="s">
        <v>97</v>
      </c>
      <c r="F29" s="87"/>
      <c r="G29" s="3"/>
      <c r="H29" s="3"/>
      <c r="I29" s="87" t="s">
        <v>98</v>
      </c>
      <c r="J29" s="87"/>
      <c r="K29" s="3"/>
    </row>
    <row r="30" spans="1:11" x14ac:dyDescent="0.2"/>
    <row r="31" spans="1:11" x14ac:dyDescent="0.2"/>
    <row r="32" spans="1:11" x14ac:dyDescent="0.2"/>
    <row r="33" spans="7:7" x14ac:dyDescent="0.2"/>
    <row r="34" spans="7:7" x14ac:dyDescent="0.2">
      <c r="G34" s="2"/>
    </row>
    <row r="35" spans="7:7" ht="12.75" customHeight="1" x14ac:dyDescent="0.2"/>
    <row r="36" spans="7:7" ht="12.75" customHeight="1" x14ac:dyDescent="0.2"/>
    <row r="37" spans="7:7" ht="12.75" customHeight="1" x14ac:dyDescent="0.2"/>
    <row r="38" spans="7:7" ht="12.75" customHeight="1" x14ac:dyDescent="0.2"/>
    <row r="39" spans="7:7" ht="12.75" customHeight="1" x14ac:dyDescent="0.2"/>
  </sheetData>
  <mergeCells count="7">
    <mergeCell ref="E29:F29"/>
    <mergeCell ref="I29:J29"/>
    <mergeCell ref="C1:I1"/>
    <mergeCell ref="A5:B6"/>
    <mergeCell ref="C5:E5"/>
    <mergeCell ref="F5:H5"/>
    <mergeCell ref="I5:K5"/>
  </mergeCells>
  <phoneticPr fontId="1" type="noConversion"/>
  <pageMargins left="0.75" right="0.75" top="1" bottom="1" header="0.5" footer="0.5"/>
  <pageSetup paperSize="9" orientation="landscape" r:id="rId1"/>
  <headerFooter alignWithMargins="0"/>
  <ignoredErrors>
    <ignoredError sqref="D9:D23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workbookViewId="0">
      <selection activeCell="E25" sqref="E25"/>
    </sheetView>
  </sheetViews>
  <sheetFormatPr defaultColWidth="0" defaultRowHeight="12.75" customHeight="1" zeroHeight="1" x14ac:dyDescent="0.2"/>
  <cols>
    <col min="1" max="1" width="10.42578125" customWidth="1"/>
    <col min="2" max="2" width="12" bestFit="1" customWidth="1"/>
    <col min="3" max="3" width="10.28515625" bestFit="1" customWidth="1"/>
    <col min="4" max="4" width="12" bestFit="1" customWidth="1"/>
    <col min="5" max="5" width="13.5703125" customWidth="1"/>
    <col min="6" max="6" width="10.28515625" bestFit="1" customWidth="1"/>
    <col min="7" max="7" width="12" bestFit="1" customWidth="1"/>
    <col min="8" max="8" width="13.5703125" customWidth="1"/>
    <col min="9" max="9" width="10.28515625" bestFit="1" customWidth="1"/>
    <col min="10" max="10" width="12" bestFit="1" customWidth="1"/>
    <col min="11" max="11" width="13.5703125" customWidth="1"/>
    <col min="12" max="12" width="12.140625" customWidth="1"/>
  </cols>
  <sheetData>
    <row r="1" spans="1:11" x14ac:dyDescent="0.2">
      <c r="A1" s="3"/>
      <c r="B1" s="4" t="s">
        <v>9</v>
      </c>
      <c r="C1" s="87" t="s">
        <v>83</v>
      </c>
      <c r="D1" s="87"/>
      <c r="E1" s="87"/>
      <c r="F1" s="87"/>
      <c r="G1" s="87"/>
      <c r="H1" s="87"/>
      <c r="I1" s="87"/>
      <c r="J1" s="3"/>
      <c r="K1" s="1" t="s">
        <v>8</v>
      </c>
    </row>
    <row r="2" spans="1:11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 x14ac:dyDescent="0.2">
      <c r="A4" s="3"/>
      <c r="B4" s="3"/>
      <c r="C4" s="3"/>
      <c r="D4" s="3"/>
      <c r="E4" s="3"/>
      <c r="F4" s="3"/>
      <c r="G4" s="3"/>
      <c r="H4" s="3"/>
      <c r="I4" s="3"/>
      <c r="J4" s="3"/>
      <c r="K4" s="3"/>
    </row>
    <row r="5" spans="1:11" x14ac:dyDescent="0.2">
      <c r="A5" s="94" t="s">
        <v>81</v>
      </c>
      <c r="B5" s="95"/>
      <c r="C5" s="98" t="s">
        <v>10</v>
      </c>
      <c r="D5" s="98"/>
      <c r="E5" s="98"/>
      <c r="F5" s="98" t="s">
        <v>11</v>
      </c>
      <c r="G5" s="98"/>
      <c r="H5" s="98"/>
      <c r="I5" s="98" t="s">
        <v>12</v>
      </c>
      <c r="J5" s="98"/>
      <c r="K5" s="98"/>
    </row>
    <row r="6" spans="1:11" x14ac:dyDescent="0.2">
      <c r="A6" s="96"/>
      <c r="B6" s="97"/>
      <c r="C6" s="5" t="s">
        <v>13</v>
      </c>
      <c r="D6" s="5" t="s">
        <v>14</v>
      </c>
      <c r="E6" s="5" t="s">
        <v>15</v>
      </c>
      <c r="F6" s="5" t="s">
        <v>13</v>
      </c>
      <c r="G6" s="5" t="s">
        <v>14</v>
      </c>
      <c r="H6" s="5" t="s">
        <v>15</v>
      </c>
      <c r="I6" s="5" t="s">
        <v>13</v>
      </c>
      <c r="J6" s="5" t="s">
        <v>14</v>
      </c>
      <c r="K6" s="5" t="s">
        <v>15</v>
      </c>
    </row>
    <row r="7" spans="1:11" x14ac:dyDescent="0.2">
      <c r="A7" s="6" t="s">
        <v>16</v>
      </c>
      <c r="B7" s="6" t="s">
        <v>17</v>
      </c>
      <c r="C7" s="5" t="s">
        <v>18</v>
      </c>
      <c r="D7" s="5" t="s">
        <v>19</v>
      </c>
      <c r="E7" s="5" t="s">
        <v>20</v>
      </c>
      <c r="F7" s="5" t="s">
        <v>18</v>
      </c>
      <c r="G7" s="5" t="s">
        <v>19</v>
      </c>
      <c r="H7" s="5" t="s">
        <v>20</v>
      </c>
      <c r="I7" s="5" t="s">
        <v>18</v>
      </c>
      <c r="J7" s="5" t="s">
        <v>19</v>
      </c>
      <c r="K7" s="5" t="s">
        <v>20</v>
      </c>
    </row>
    <row r="8" spans="1:11" x14ac:dyDescent="0.2">
      <c r="A8" s="10">
        <v>12</v>
      </c>
      <c r="B8" s="80" t="s">
        <v>75</v>
      </c>
      <c r="C8" s="7">
        <v>395</v>
      </c>
      <c r="D8" s="7"/>
      <c r="E8" s="8">
        <v>32330.54</v>
      </c>
      <c r="F8" s="9"/>
      <c r="G8" s="9"/>
      <c r="H8" s="9"/>
      <c r="I8" s="9"/>
      <c r="J8" s="9"/>
      <c r="K8" s="9"/>
    </row>
    <row r="9" spans="1:11" x14ac:dyDescent="0.2">
      <c r="A9" s="10">
        <f>IF(A8=12,1,A8+1)</f>
        <v>1</v>
      </c>
      <c r="B9" s="80" t="s">
        <v>76</v>
      </c>
      <c r="C9" s="11">
        <f>SUM(C8,F9,-I9)</f>
        <v>1012</v>
      </c>
      <c r="D9" s="12"/>
      <c r="E9" s="13">
        <f>SUM(E8,H9,-K9)</f>
        <v>78527.94</v>
      </c>
      <c r="F9" s="7">
        <v>6257</v>
      </c>
      <c r="G9" s="7">
        <v>3792</v>
      </c>
      <c r="H9" s="15">
        <v>484250.07</v>
      </c>
      <c r="I9" s="7">
        <v>5640</v>
      </c>
      <c r="J9" s="7">
        <v>3792</v>
      </c>
      <c r="K9" s="15">
        <v>438052.67</v>
      </c>
    </row>
    <row r="10" spans="1:11" x14ac:dyDescent="0.2">
      <c r="A10" s="10">
        <f t="shared" ref="A10:A23" si="0">IF(A9=12,1,A9+1)</f>
        <v>2</v>
      </c>
      <c r="B10" s="80" t="s">
        <v>84</v>
      </c>
      <c r="C10" s="11">
        <f t="shared" ref="C10:C23" si="1">SUM(C9,F10,-I10)</f>
        <v>1087</v>
      </c>
      <c r="D10" s="12"/>
      <c r="E10" s="13">
        <f t="shared" ref="E10:E23" si="2">SUM(E9,H10,-K10)</f>
        <v>84874.219999999972</v>
      </c>
      <c r="F10" s="7">
        <v>4965</v>
      </c>
      <c r="G10" s="7">
        <v>4027</v>
      </c>
      <c r="H10" s="15">
        <v>388641.43</v>
      </c>
      <c r="I10" s="7">
        <v>4890</v>
      </c>
      <c r="J10" s="7">
        <v>4027</v>
      </c>
      <c r="K10" s="15">
        <v>382295.15</v>
      </c>
    </row>
    <row r="11" spans="1:11" x14ac:dyDescent="0.2">
      <c r="A11" s="10">
        <f t="shared" si="0"/>
        <v>3</v>
      </c>
      <c r="B11" s="80" t="s">
        <v>78</v>
      </c>
      <c r="C11" s="11">
        <f t="shared" si="1"/>
        <v>205</v>
      </c>
      <c r="D11" s="12"/>
      <c r="E11" s="13">
        <f t="shared" si="2"/>
        <v>16112.219999999972</v>
      </c>
      <c r="F11" s="7">
        <v>5038</v>
      </c>
      <c r="G11" s="7">
        <v>3925</v>
      </c>
      <c r="H11" s="15">
        <v>400095.35</v>
      </c>
      <c r="I11" s="7">
        <v>5920</v>
      </c>
      <c r="J11" s="7">
        <v>3925</v>
      </c>
      <c r="K11" s="15">
        <v>468857.35</v>
      </c>
    </row>
    <row r="12" spans="1:11" x14ac:dyDescent="0.2">
      <c r="A12" s="10">
        <f t="shared" si="0"/>
        <v>4</v>
      </c>
      <c r="B12" s="80" t="s">
        <v>85</v>
      </c>
      <c r="C12" s="11">
        <f t="shared" si="1"/>
        <v>121</v>
      </c>
      <c r="D12" s="12"/>
      <c r="E12" s="13">
        <f t="shared" si="2"/>
        <v>9696.0899999999674</v>
      </c>
      <c r="F12" s="7">
        <v>3786</v>
      </c>
      <c r="G12" s="7">
        <v>3822</v>
      </c>
      <c r="H12" s="15">
        <v>308804.69</v>
      </c>
      <c r="I12" s="7">
        <v>3870</v>
      </c>
      <c r="J12" s="7">
        <v>3822</v>
      </c>
      <c r="K12" s="15">
        <v>315220.82</v>
      </c>
    </row>
    <row r="13" spans="1:11" x14ac:dyDescent="0.2">
      <c r="A13" s="10">
        <f t="shared" si="0"/>
        <v>5</v>
      </c>
      <c r="B13" s="80" t="s">
        <v>86</v>
      </c>
      <c r="C13" s="11">
        <f t="shared" si="1"/>
        <v>262</v>
      </c>
      <c r="D13" s="12"/>
      <c r="E13" s="13">
        <f t="shared" si="2"/>
        <v>21344.739999999991</v>
      </c>
      <c r="F13" s="7">
        <v>4351</v>
      </c>
      <c r="G13" s="7">
        <v>3963</v>
      </c>
      <c r="H13" s="15">
        <v>357695.25</v>
      </c>
      <c r="I13" s="7">
        <v>4210</v>
      </c>
      <c r="J13" s="7">
        <v>3963</v>
      </c>
      <c r="K13" s="15">
        <v>346046.6</v>
      </c>
    </row>
    <row r="14" spans="1:11" x14ac:dyDescent="0.2">
      <c r="A14" s="10">
        <f t="shared" si="0"/>
        <v>6</v>
      </c>
      <c r="B14" s="80" t="s">
        <v>87</v>
      </c>
      <c r="C14" s="11">
        <f t="shared" si="1"/>
        <v>584</v>
      </c>
      <c r="D14" s="12"/>
      <c r="E14" s="13">
        <f t="shared" si="2"/>
        <v>46664.56</v>
      </c>
      <c r="F14" s="7">
        <v>2212</v>
      </c>
      <c r="G14" s="7">
        <v>3745</v>
      </c>
      <c r="H14" s="15">
        <v>177067.97</v>
      </c>
      <c r="I14" s="7">
        <v>1890</v>
      </c>
      <c r="J14" s="7">
        <v>3745</v>
      </c>
      <c r="K14" s="15">
        <v>151748.15</v>
      </c>
    </row>
    <row r="15" spans="1:11" x14ac:dyDescent="0.2">
      <c r="A15" s="10">
        <f t="shared" si="0"/>
        <v>7</v>
      </c>
      <c r="B15" s="80" t="s">
        <v>88</v>
      </c>
      <c r="C15" s="11">
        <f t="shared" si="1"/>
        <v>354</v>
      </c>
      <c r="D15" s="12"/>
      <c r="E15" s="13">
        <f t="shared" si="2"/>
        <v>27511.899999999994</v>
      </c>
      <c r="F15" s="7">
        <v>1870</v>
      </c>
      <c r="G15" s="7">
        <v>3732</v>
      </c>
      <c r="H15" s="15">
        <v>145439.04999999999</v>
      </c>
      <c r="I15" s="7">
        <v>2100</v>
      </c>
      <c r="J15" s="7">
        <v>3732</v>
      </c>
      <c r="K15" s="81">
        <v>164591.71</v>
      </c>
    </row>
    <row r="16" spans="1:11" x14ac:dyDescent="0.2">
      <c r="A16" s="10">
        <f t="shared" si="0"/>
        <v>8</v>
      </c>
      <c r="B16" s="80" t="s">
        <v>89</v>
      </c>
      <c r="C16" s="11">
        <f t="shared" si="1"/>
        <v>1070</v>
      </c>
      <c r="D16" s="12"/>
      <c r="E16" s="13">
        <f t="shared" si="2"/>
        <v>84131.38</v>
      </c>
      <c r="F16" s="7">
        <v>2466</v>
      </c>
      <c r="G16" s="7">
        <v>3765</v>
      </c>
      <c r="H16" s="15">
        <v>194632.85</v>
      </c>
      <c r="I16" s="7">
        <v>1750</v>
      </c>
      <c r="J16" s="7">
        <v>3765</v>
      </c>
      <c r="K16" s="81">
        <v>138013.37</v>
      </c>
    </row>
    <row r="17" spans="1:11" x14ac:dyDescent="0.2">
      <c r="A17" s="10">
        <f t="shared" si="0"/>
        <v>9</v>
      </c>
      <c r="B17" s="80" t="s">
        <v>90</v>
      </c>
      <c r="C17" s="11">
        <f t="shared" si="1"/>
        <v>531</v>
      </c>
      <c r="D17" s="12"/>
      <c r="E17" s="13">
        <f t="shared" si="2"/>
        <v>37859.25</v>
      </c>
      <c r="F17" s="7">
        <v>961</v>
      </c>
      <c r="G17" s="7">
        <v>3416</v>
      </c>
      <c r="H17" s="15">
        <v>63397.02</v>
      </c>
      <c r="I17" s="7">
        <v>1500</v>
      </c>
      <c r="J17" s="7">
        <v>3416</v>
      </c>
      <c r="K17" s="81">
        <v>109669.15</v>
      </c>
    </row>
    <row r="18" spans="1:11" x14ac:dyDescent="0.2">
      <c r="A18" s="10">
        <f t="shared" si="0"/>
        <v>10</v>
      </c>
      <c r="B18" s="80" t="s">
        <v>91</v>
      </c>
      <c r="C18" s="11">
        <f t="shared" si="1"/>
        <v>350</v>
      </c>
      <c r="D18" s="12"/>
      <c r="E18" s="13">
        <f t="shared" si="2"/>
        <v>24759.820000000007</v>
      </c>
      <c r="F18" s="7">
        <v>1779</v>
      </c>
      <c r="G18" s="7">
        <v>3331</v>
      </c>
      <c r="H18" s="15">
        <v>130904.25</v>
      </c>
      <c r="I18" s="7">
        <v>1960</v>
      </c>
      <c r="J18" s="7">
        <v>3331</v>
      </c>
      <c r="K18" s="81">
        <v>144003.68</v>
      </c>
    </row>
    <row r="19" spans="1:11" x14ac:dyDescent="0.2">
      <c r="A19" s="10">
        <f t="shared" si="0"/>
        <v>11</v>
      </c>
      <c r="B19" s="80" t="s">
        <v>92</v>
      </c>
      <c r="C19" s="11">
        <f t="shared" si="1"/>
        <v>104</v>
      </c>
      <c r="D19" s="12"/>
      <c r="E19" s="13">
        <f t="shared" si="2"/>
        <v>6720.9700000000012</v>
      </c>
      <c r="F19" s="7">
        <v>1394</v>
      </c>
      <c r="G19" s="7">
        <v>3515</v>
      </c>
      <c r="H19" s="15">
        <v>103033.09</v>
      </c>
      <c r="I19" s="7">
        <v>1640</v>
      </c>
      <c r="J19" s="7">
        <v>3515</v>
      </c>
      <c r="K19" s="81">
        <v>121071.94</v>
      </c>
    </row>
    <row r="20" spans="1:11" x14ac:dyDescent="0.2">
      <c r="A20" s="10">
        <f t="shared" si="0"/>
        <v>12</v>
      </c>
      <c r="B20" s="80" t="s">
        <v>93</v>
      </c>
      <c r="C20" s="11">
        <f t="shared" si="1"/>
        <v>283</v>
      </c>
      <c r="D20" s="12"/>
      <c r="E20" s="13">
        <f t="shared" si="2"/>
        <v>19446.679999999993</v>
      </c>
      <c r="F20" s="7">
        <v>2469</v>
      </c>
      <c r="G20" s="7">
        <v>3138</v>
      </c>
      <c r="H20" s="15">
        <v>177711.25</v>
      </c>
      <c r="I20" s="7">
        <v>2290</v>
      </c>
      <c r="J20" s="7">
        <v>3138</v>
      </c>
      <c r="K20" s="81">
        <v>164985.54</v>
      </c>
    </row>
    <row r="21" spans="1:11" x14ac:dyDescent="0.2">
      <c r="A21" s="10">
        <f>IF(A20=12,1,A20+1)</f>
        <v>1</v>
      </c>
      <c r="B21" s="80" t="s">
        <v>94</v>
      </c>
      <c r="C21" s="11">
        <f t="shared" si="1"/>
        <v>16</v>
      </c>
      <c r="D21" s="12"/>
      <c r="E21" s="13">
        <f t="shared" si="2"/>
        <v>204.38999999998487</v>
      </c>
      <c r="F21" s="7">
        <v>1753</v>
      </c>
      <c r="G21" s="7">
        <v>3657</v>
      </c>
      <c r="H21" s="15">
        <v>140166.85999999999</v>
      </c>
      <c r="I21" s="7">
        <v>2020</v>
      </c>
      <c r="J21" s="7">
        <v>3657</v>
      </c>
      <c r="K21" s="81">
        <v>159409.15</v>
      </c>
    </row>
    <row r="22" spans="1:11" x14ac:dyDescent="0.2">
      <c r="A22" s="10">
        <f t="shared" si="0"/>
        <v>2</v>
      </c>
      <c r="B22" s="80" t="s">
        <v>95</v>
      </c>
      <c r="C22" s="11">
        <f t="shared" si="1"/>
        <v>14</v>
      </c>
      <c r="D22" s="12"/>
      <c r="E22" s="13">
        <f t="shared" si="2"/>
        <v>72.679999999978463</v>
      </c>
      <c r="F22" s="7">
        <v>928</v>
      </c>
      <c r="G22" s="7">
        <v>3772</v>
      </c>
      <c r="H22" s="8">
        <v>72543.649999999994</v>
      </c>
      <c r="I22" s="7">
        <v>930</v>
      </c>
      <c r="J22" s="7">
        <v>3772</v>
      </c>
      <c r="K22" s="8">
        <v>72675.360000000001</v>
      </c>
    </row>
    <row r="23" spans="1:11" x14ac:dyDescent="0.2">
      <c r="A23" s="10">
        <f t="shared" si="0"/>
        <v>3</v>
      </c>
      <c r="B23" s="80" t="s">
        <v>96</v>
      </c>
      <c r="C23" s="11">
        <f t="shared" si="1"/>
        <v>-486</v>
      </c>
      <c r="D23" s="12"/>
      <c r="E23" s="13">
        <f t="shared" si="2"/>
        <v>72.679999999978463</v>
      </c>
      <c r="F23" s="7"/>
      <c r="G23" s="7">
        <v>3500</v>
      </c>
      <c r="H23" s="8"/>
      <c r="I23" s="7">
        <v>500</v>
      </c>
      <c r="J23" s="7">
        <v>3500</v>
      </c>
      <c r="K23" s="8"/>
    </row>
    <row r="24" spans="1:11" x14ac:dyDescent="0.2">
      <c r="A24" s="3"/>
      <c r="B24" s="3"/>
      <c r="C24" s="3"/>
      <c r="D24" s="3"/>
      <c r="E24" s="3"/>
      <c r="F24" s="14"/>
      <c r="G24" s="3"/>
      <c r="H24" s="3"/>
      <c r="J24" s="3"/>
      <c r="K24" s="3"/>
    </row>
    <row r="25" spans="1:11" x14ac:dyDescent="0.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</row>
    <row r="26" spans="1:11" x14ac:dyDescent="0.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</row>
    <row r="27" spans="1:11" x14ac:dyDescent="0.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</row>
    <row r="28" spans="1:11" x14ac:dyDescent="0.2">
      <c r="A28" s="3"/>
      <c r="B28" s="3"/>
      <c r="C28" s="3"/>
      <c r="D28" s="4" t="s">
        <v>21</v>
      </c>
      <c r="E28" s="3"/>
      <c r="F28" s="3"/>
      <c r="G28" s="3"/>
      <c r="H28" s="4" t="s">
        <v>22</v>
      </c>
      <c r="I28" s="3"/>
      <c r="J28" s="3"/>
      <c r="K28" s="3"/>
    </row>
    <row r="29" spans="1:11" x14ac:dyDescent="0.2">
      <c r="A29" s="3"/>
      <c r="B29" s="3"/>
      <c r="C29" s="3"/>
      <c r="D29" s="3"/>
      <c r="E29" s="87" t="s">
        <v>97</v>
      </c>
      <c r="F29" s="87"/>
      <c r="G29" s="3"/>
      <c r="H29" s="3"/>
      <c r="I29" s="87" t="s">
        <v>98</v>
      </c>
      <c r="J29" s="87"/>
      <c r="K29" s="3"/>
    </row>
    <row r="30" spans="1:11" x14ac:dyDescent="0.2"/>
    <row r="31" spans="1:11" x14ac:dyDescent="0.2"/>
    <row r="32" spans="1:11" x14ac:dyDescent="0.2"/>
    <row r="33" spans="7:7" x14ac:dyDescent="0.2"/>
    <row r="34" spans="7:7" x14ac:dyDescent="0.2">
      <c r="G34" s="2"/>
    </row>
    <row r="35" spans="7:7" ht="12.75" customHeight="1" x14ac:dyDescent="0.2"/>
    <row r="36" spans="7:7" ht="12.75" customHeight="1" x14ac:dyDescent="0.2"/>
    <row r="37" spans="7:7" ht="12.75" customHeight="1" x14ac:dyDescent="0.2"/>
    <row r="38" spans="7:7" ht="12.75" customHeight="1" x14ac:dyDescent="0.2"/>
    <row r="39" spans="7:7" ht="12.75" customHeight="1" x14ac:dyDescent="0.2"/>
  </sheetData>
  <mergeCells count="7">
    <mergeCell ref="E29:F29"/>
    <mergeCell ref="I29:J29"/>
    <mergeCell ref="C1:I1"/>
    <mergeCell ref="A5:B6"/>
    <mergeCell ref="C5:E5"/>
    <mergeCell ref="F5:H5"/>
    <mergeCell ref="I5:K5"/>
  </mergeCells>
  <pageMargins left="0.75" right="0.75" top="1" bottom="1" header="0.5" footer="0.5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workbookViewId="0">
      <selection activeCell="I29" sqref="I29:J29"/>
    </sheetView>
  </sheetViews>
  <sheetFormatPr defaultColWidth="0" defaultRowHeight="12.75" customHeight="1" zeroHeight="1" x14ac:dyDescent="0.2"/>
  <cols>
    <col min="1" max="1" width="10.42578125" customWidth="1"/>
    <col min="2" max="2" width="12" bestFit="1" customWidth="1"/>
    <col min="3" max="3" width="10.28515625" bestFit="1" customWidth="1"/>
    <col min="4" max="4" width="12" bestFit="1" customWidth="1"/>
    <col min="5" max="5" width="13.5703125" customWidth="1"/>
    <col min="6" max="6" width="10.28515625" bestFit="1" customWidth="1"/>
    <col min="7" max="7" width="12" bestFit="1" customWidth="1"/>
    <col min="8" max="8" width="13.5703125" customWidth="1"/>
    <col min="9" max="9" width="10.28515625" bestFit="1" customWidth="1"/>
    <col min="10" max="10" width="12" bestFit="1" customWidth="1"/>
    <col min="11" max="11" width="13.5703125" customWidth="1"/>
    <col min="12" max="12" width="9.140625" customWidth="1"/>
  </cols>
  <sheetData>
    <row r="1" spans="1:11" x14ac:dyDescent="0.2">
      <c r="A1" s="3"/>
      <c r="B1" s="4" t="s">
        <v>9</v>
      </c>
      <c r="C1" s="87"/>
      <c r="D1" s="87"/>
      <c r="E1" s="87"/>
      <c r="F1" s="87"/>
      <c r="G1" s="87"/>
      <c r="H1" s="87"/>
      <c r="I1" s="87"/>
      <c r="J1" s="3"/>
      <c r="K1" s="1" t="s">
        <v>8</v>
      </c>
    </row>
    <row r="2" spans="1:11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 x14ac:dyDescent="0.2">
      <c r="A4" s="3"/>
      <c r="B4" s="3"/>
      <c r="C4" s="3"/>
      <c r="D4" s="3"/>
      <c r="E4" s="3"/>
      <c r="F4" s="3"/>
      <c r="G4" s="3"/>
      <c r="H4" s="3"/>
      <c r="I4" s="3"/>
      <c r="J4" s="3"/>
      <c r="K4" s="3"/>
    </row>
    <row r="5" spans="1:11" x14ac:dyDescent="0.2">
      <c r="A5" s="94" t="s">
        <v>23</v>
      </c>
      <c r="B5" s="95"/>
      <c r="C5" s="98" t="s">
        <v>10</v>
      </c>
      <c r="D5" s="98"/>
      <c r="E5" s="98"/>
      <c r="F5" s="98" t="s">
        <v>11</v>
      </c>
      <c r="G5" s="98"/>
      <c r="H5" s="98"/>
      <c r="I5" s="98" t="s">
        <v>12</v>
      </c>
      <c r="J5" s="98"/>
      <c r="K5" s="98"/>
    </row>
    <row r="6" spans="1:11" x14ac:dyDescent="0.2">
      <c r="A6" s="96"/>
      <c r="B6" s="97"/>
      <c r="C6" s="5" t="s">
        <v>13</v>
      </c>
      <c r="D6" s="5" t="s">
        <v>14</v>
      </c>
      <c r="E6" s="5" t="s">
        <v>15</v>
      </c>
      <c r="F6" s="5" t="s">
        <v>13</v>
      </c>
      <c r="G6" s="5" t="s">
        <v>14</v>
      </c>
      <c r="H6" s="5" t="s">
        <v>15</v>
      </c>
      <c r="I6" s="5" t="s">
        <v>13</v>
      </c>
      <c r="J6" s="5" t="s">
        <v>14</v>
      </c>
      <c r="K6" s="5" t="s">
        <v>15</v>
      </c>
    </row>
    <row r="7" spans="1:11" x14ac:dyDescent="0.2">
      <c r="A7" s="6" t="s">
        <v>16</v>
      </c>
      <c r="B7" s="6" t="s">
        <v>17</v>
      </c>
      <c r="C7" s="5" t="s">
        <v>18</v>
      </c>
      <c r="D7" s="5" t="s">
        <v>19</v>
      </c>
      <c r="E7" s="5" t="s">
        <v>20</v>
      </c>
      <c r="F7" s="5" t="s">
        <v>18</v>
      </c>
      <c r="G7" s="5" t="s">
        <v>19</v>
      </c>
      <c r="H7" s="5" t="s">
        <v>20</v>
      </c>
      <c r="I7" s="5" t="s">
        <v>18</v>
      </c>
      <c r="J7" s="5" t="s">
        <v>19</v>
      </c>
      <c r="K7" s="5" t="s">
        <v>20</v>
      </c>
    </row>
    <row r="8" spans="1:11" x14ac:dyDescent="0.2">
      <c r="A8" s="10">
        <v>12</v>
      </c>
      <c r="B8" s="80" t="s">
        <v>63</v>
      </c>
      <c r="C8" s="7"/>
      <c r="D8" s="7"/>
      <c r="E8" s="8"/>
      <c r="F8" s="9"/>
      <c r="G8" s="9"/>
      <c r="H8" s="9"/>
      <c r="I8" s="9"/>
      <c r="J8" s="9"/>
      <c r="K8" s="9"/>
    </row>
    <row r="9" spans="1:11" x14ac:dyDescent="0.2">
      <c r="A9" s="10">
        <f>IF(A8=12,1,A8+1)</f>
        <v>1</v>
      </c>
      <c r="B9" s="80" t="s">
        <v>64</v>
      </c>
      <c r="C9" s="11">
        <f>SUM(C8,F9,-I9)</f>
        <v>0</v>
      </c>
      <c r="D9" s="12">
        <f>IF(C9=0,0,SUM(C8*D8,F9*G9-I9*J9)/C9)</f>
        <v>0</v>
      </c>
      <c r="E9" s="13">
        <f>SUM(E8,H9,-K9)</f>
        <v>0</v>
      </c>
      <c r="F9" s="7"/>
      <c r="G9" s="7"/>
      <c r="H9" s="15"/>
      <c r="I9" s="7"/>
      <c r="J9" s="7"/>
      <c r="K9" s="15"/>
    </row>
    <row r="10" spans="1:11" x14ac:dyDescent="0.2">
      <c r="A10" s="10">
        <f t="shared" ref="A10:A23" si="0">IF(A9=12,1,A9+1)</f>
        <v>2</v>
      </c>
      <c r="B10" s="80" t="s">
        <v>65</v>
      </c>
      <c r="C10" s="11">
        <f t="shared" ref="C10:C23" si="1">SUM(C9,F10,-I10)</f>
        <v>0</v>
      </c>
      <c r="D10" s="12">
        <f t="shared" ref="D10:D23" si="2">IF(C10=0,0,SUM(C9*D9,F10*G10-I10*J10)/C10)</f>
        <v>0</v>
      </c>
      <c r="E10" s="13">
        <f t="shared" ref="E10:E23" si="3">SUM(E9,H10,-K10)</f>
        <v>0</v>
      </c>
      <c r="F10" s="7"/>
      <c r="G10" s="7"/>
      <c r="H10" s="15"/>
      <c r="I10" s="7"/>
      <c r="J10" s="7"/>
      <c r="K10" s="15"/>
    </row>
    <row r="11" spans="1:11" x14ac:dyDescent="0.2">
      <c r="A11" s="10">
        <f t="shared" si="0"/>
        <v>3</v>
      </c>
      <c r="B11" s="80" t="s">
        <v>66</v>
      </c>
      <c r="C11" s="11">
        <f t="shared" si="1"/>
        <v>0</v>
      </c>
      <c r="D11" s="12">
        <f t="shared" si="2"/>
        <v>0</v>
      </c>
      <c r="E11" s="13">
        <f t="shared" si="3"/>
        <v>0</v>
      </c>
      <c r="F11" s="7"/>
      <c r="G11" s="7"/>
      <c r="H11" s="15"/>
      <c r="I11" s="7"/>
      <c r="J11" s="7"/>
      <c r="K11" s="15"/>
    </row>
    <row r="12" spans="1:11" x14ac:dyDescent="0.2">
      <c r="A12" s="10">
        <f t="shared" si="0"/>
        <v>4</v>
      </c>
      <c r="B12" s="80" t="s">
        <v>67</v>
      </c>
      <c r="C12" s="11">
        <f t="shared" si="1"/>
        <v>0</v>
      </c>
      <c r="D12" s="12">
        <f t="shared" si="2"/>
        <v>0</v>
      </c>
      <c r="E12" s="13">
        <f t="shared" si="3"/>
        <v>0</v>
      </c>
      <c r="F12" s="7"/>
      <c r="G12" s="7"/>
      <c r="H12" s="15"/>
      <c r="I12" s="7"/>
      <c r="J12" s="7"/>
      <c r="K12" s="15"/>
    </row>
    <row r="13" spans="1:11" x14ac:dyDescent="0.2">
      <c r="A13" s="10">
        <f t="shared" si="0"/>
        <v>5</v>
      </c>
      <c r="B13" s="80" t="s">
        <v>68</v>
      </c>
      <c r="C13" s="11">
        <f t="shared" si="1"/>
        <v>0</v>
      </c>
      <c r="D13" s="12">
        <f t="shared" si="2"/>
        <v>0</v>
      </c>
      <c r="E13" s="13">
        <f t="shared" si="3"/>
        <v>0</v>
      </c>
      <c r="F13" s="7"/>
      <c r="G13" s="7"/>
      <c r="H13" s="15"/>
      <c r="I13" s="7"/>
      <c r="J13" s="7"/>
      <c r="K13" s="15"/>
    </row>
    <row r="14" spans="1:11" x14ac:dyDescent="0.2">
      <c r="A14" s="10">
        <f t="shared" si="0"/>
        <v>6</v>
      </c>
      <c r="B14" s="80" t="s">
        <v>69</v>
      </c>
      <c r="C14" s="11">
        <f t="shared" si="1"/>
        <v>0</v>
      </c>
      <c r="D14" s="12">
        <f t="shared" si="2"/>
        <v>0</v>
      </c>
      <c r="E14" s="13">
        <f t="shared" si="3"/>
        <v>0</v>
      </c>
      <c r="F14" s="7"/>
      <c r="G14" s="7"/>
      <c r="H14" s="15"/>
      <c r="I14" s="7"/>
      <c r="J14" s="7"/>
      <c r="K14" s="15"/>
    </row>
    <row r="15" spans="1:11" x14ac:dyDescent="0.2">
      <c r="A15" s="10">
        <f t="shared" si="0"/>
        <v>7</v>
      </c>
      <c r="B15" s="80" t="s">
        <v>70</v>
      </c>
      <c r="C15" s="11">
        <f t="shared" si="1"/>
        <v>0</v>
      </c>
      <c r="D15" s="12">
        <f t="shared" si="2"/>
        <v>0</v>
      </c>
      <c r="E15" s="13">
        <f t="shared" si="3"/>
        <v>0</v>
      </c>
      <c r="F15" s="7"/>
      <c r="G15" s="7"/>
      <c r="H15" s="15"/>
      <c r="I15" s="7"/>
      <c r="J15" s="7"/>
      <c r="K15" s="8"/>
    </row>
    <row r="16" spans="1:11" x14ac:dyDescent="0.2">
      <c r="A16" s="10">
        <f t="shared" si="0"/>
        <v>8</v>
      </c>
      <c r="B16" s="80" t="s">
        <v>71</v>
      </c>
      <c r="C16" s="11">
        <f t="shared" si="1"/>
        <v>0</v>
      </c>
      <c r="D16" s="12">
        <f t="shared" si="2"/>
        <v>0</v>
      </c>
      <c r="E16" s="13">
        <f t="shared" si="3"/>
        <v>0</v>
      </c>
      <c r="F16" s="7"/>
      <c r="G16" s="7"/>
      <c r="H16" s="15"/>
      <c r="I16" s="7"/>
      <c r="J16" s="7"/>
      <c r="K16" s="8"/>
    </row>
    <row r="17" spans="1:11" x14ac:dyDescent="0.2">
      <c r="A17" s="10">
        <f t="shared" si="0"/>
        <v>9</v>
      </c>
      <c r="B17" s="80" t="s">
        <v>72</v>
      </c>
      <c r="C17" s="11">
        <f t="shared" si="1"/>
        <v>0</v>
      </c>
      <c r="D17" s="12">
        <f t="shared" si="2"/>
        <v>0</v>
      </c>
      <c r="E17" s="13">
        <f t="shared" si="3"/>
        <v>0</v>
      </c>
      <c r="F17" s="7"/>
      <c r="G17" s="7"/>
      <c r="H17" s="15"/>
      <c r="I17" s="7"/>
      <c r="J17" s="7"/>
      <c r="K17" s="8"/>
    </row>
    <row r="18" spans="1:11" x14ac:dyDescent="0.2">
      <c r="A18" s="10">
        <f t="shared" si="0"/>
        <v>10</v>
      </c>
      <c r="B18" s="80" t="s">
        <v>73</v>
      </c>
      <c r="C18" s="11">
        <f t="shared" si="1"/>
        <v>0</v>
      </c>
      <c r="D18" s="12">
        <f t="shared" si="2"/>
        <v>0</v>
      </c>
      <c r="E18" s="13">
        <f t="shared" si="3"/>
        <v>0</v>
      </c>
      <c r="F18" s="7"/>
      <c r="G18" s="7"/>
      <c r="H18" s="15"/>
      <c r="I18" s="7"/>
      <c r="J18" s="7"/>
      <c r="K18" s="8"/>
    </row>
    <row r="19" spans="1:11" x14ac:dyDescent="0.2">
      <c r="A19" s="10">
        <f t="shared" si="0"/>
        <v>11</v>
      </c>
      <c r="B19" s="80" t="s">
        <v>74</v>
      </c>
      <c r="C19" s="11">
        <f t="shared" si="1"/>
        <v>0</v>
      </c>
      <c r="D19" s="12">
        <f t="shared" si="2"/>
        <v>0</v>
      </c>
      <c r="E19" s="13">
        <f t="shared" si="3"/>
        <v>0</v>
      </c>
      <c r="F19" s="7"/>
      <c r="G19" s="7"/>
      <c r="H19" s="15"/>
      <c r="I19" s="7"/>
      <c r="J19" s="7"/>
      <c r="K19" s="8"/>
    </row>
    <row r="20" spans="1:11" x14ac:dyDescent="0.2">
      <c r="A20" s="10">
        <f t="shared" si="0"/>
        <v>12</v>
      </c>
      <c r="B20" s="80" t="s">
        <v>75</v>
      </c>
      <c r="C20" s="11">
        <f t="shared" si="1"/>
        <v>0</v>
      </c>
      <c r="D20" s="12">
        <f t="shared" si="2"/>
        <v>0</v>
      </c>
      <c r="E20" s="13">
        <f t="shared" si="3"/>
        <v>0</v>
      </c>
      <c r="F20" s="7"/>
      <c r="G20" s="7"/>
      <c r="H20" s="15"/>
      <c r="I20" s="7"/>
      <c r="J20" s="7"/>
      <c r="K20" s="8"/>
    </row>
    <row r="21" spans="1:11" x14ac:dyDescent="0.2">
      <c r="A21" s="10">
        <f>IF(A20=12,1,A20+1)</f>
        <v>1</v>
      </c>
      <c r="B21" s="80" t="s">
        <v>76</v>
      </c>
      <c r="C21" s="11">
        <f t="shared" si="1"/>
        <v>0</v>
      </c>
      <c r="D21" s="12">
        <f t="shared" si="2"/>
        <v>0</v>
      </c>
      <c r="E21" s="13">
        <f t="shared" si="3"/>
        <v>0</v>
      </c>
      <c r="F21" s="7"/>
      <c r="G21" s="7"/>
      <c r="H21" s="15"/>
      <c r="I21" s="7"/>
      <c r="J21" s="7"/>
      <c r="K21" s="8"/>
    </row>
    <row r="22" spans="1:11" x14ac:dyDescent="0.2">
      <c r="A22" s="10">
        <f t="shared" si="0"/>
        <v>2</v>
      </c>
      <c r="B22" s="80" t="s">
        <v>77</v>
      </c>
      <c r="C22" s="11">
        <f t="shared" si="1"/>
        <v>0</v>
      </c>
      <c r="D22" s="12">
        <f t="shared" si="2"/>
        <v>0</v>
      </c>
      <c r="E22" s="13">
        <f t="shared" si="3"/>
        <v>0</v>
      </c>
      <c r="F22" s="7"/>
      <c r="G22" s="7"/>
      <c r="H22" s="8"/>
      <c r="I22" s="7"/>
      <c r="J22" s="7"/>
      <c r="K22" s="8"/>
    </row>
    <row r="23" spans="1:11" x14ac:dyDescent="0.2">
      <c r="A23" s="10">
        <f t="shared" si="0"/>
        <v>3</v>
      </c>
      <c r="B23" s="80" t="s">
        <v>78</v>
      </c>
      <c r="C23" s="11">
        <f t="shared" si="1"/>
        <v>0</v>
      </c>
      <c r="D23" s="12">
        <f t="shared" si="2"/>
        <v>0</v>
      </c>
      <c r="E23" s="13">
        <f t="shared" si="3"/>
        <v>0</v>
      </c>
      <c r="F23" s="7"/>
      <c r="G23" s="7"/>
      <c r="H23" s="8"/>
      <c r="I23" s="7"/>
      <c r="J23" s="7"/>
      <c r="K23" s="8"/>
    </row>
    <row r="24" spans="1:11" x14ac:dyDescent="0.2">
      <c r="A24" s="3"/>
      <c r="B24" s="3"/>
      <c r="C24" s="3"/>
      <c r="D24" s="3"/>
      <c r="E24" s="3"/>
      <c r="F24" s="14"/>
      <c r="G24" s="3"/>
      <c r="H24" s="3"/>
      <c r="J24" s="3"/>
      <c r="K24" s="3"/>
    </row>
    <row r="25" spans="1:11" x14ac:dyDescent="0.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</row>
    <row r="26" spans="1:11" x14ac:dyDescent="0.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</row>
    <row r="27" spans="1:11" x14ac:dyDescent="0.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</row>
    <row r="28" spans="1:11" x14ac:dyDescent="0.2">
      <c r="A28" s="3"/>
      <c r="B28" s="3"/>
      <c r="C28" s="3"/>
      <c r="D28" s="4" t="s">
        <v>21</v>
      </c>
      <c r="E28" s="3"/>
      <c r="F28" s="3"/>
      <c r="G28" s="3"/>
      <c r="H28" s="4" t="s">
        <v>22</v>
      </c>
      <c r="I28" s="3"/>
      <c r="J28" s="3"/>
      <c r="K28" s="3"/>
    </row>
    <row r="29" spans="1:11" x14ac:dyDescent="0.2">
      <c r="A29" s="3"/>
      <c r="B29" s="3"/>
      <c r="C29" s="3"/>
      <c r="D29" s="3"/>
      <c r="E29" s="87"/>
      <c r="F29" s="87"/>
      <c r="G29" s="3"/>
      <c r="H29" s="3"/>
      <c r="I29" s="87" t="s">
        <v>98</v>
      </c>
      <c r="J29" s="87"/>
      <c r="K29" s="3"/>
    </row>
    <row r="30" spans="1:11" x14ac:dyDescent="0.2"/>
    <row r="31" spans="1:11" x14ac:dyDescent="0.2"/>
    <row r="32" spans="1:11" x14ac:dyDescent="0.2"/>
    <row r="33" spans="7:7" x14ac:dyDescent="0.2"/>
    <row r="34" spans="7:7" x14ac:dyDescent="0.2">
      <c r="G34" s="2"/>
    </row>
    <row r="35" spans="7:7" ht="12.75" customHeight="1" x14ac:dyDescent="0.2"/>
    <row r="36" spans="7:7" ht="12.75" customHeight="1" x14ac:dyDescent="0.2"/>
    <row r="37" spans="7:7" ht="12.75" customHeight="1" x14ac:dyDescent="0.2"/>
    <row r="38" spans="7:7" ht="12.75" customHeight="1" x14ac:dyDescent="0.2"/>
    <row r="39" spans="7:7" ht="12.75" customHeight="1" x14ac:dyDescent="0.2"/>
  </sheetData>
  <mergeCells count="7">
    <mergeCell ref="E29:F29"/>
    <mergeCell ref="I29:J29"/>
    <mergeCell ref="C1:I1"/>
    <mergeCell ref="A5:B6"/>
    <mergeCell ref="C5:E5"/>
    <mergeCell ref="F5:H5"/>
    <mergeCell ref="I5:K5"/>
  </mergeCells>
  <phoneticPr fontId="1" type="noConversion"/>
  <pageMargins left="0.75" right="0.75" top="1" bottom="1" header="0.5" footer="0.5"/>
  <pageSetup paperSize="9" orientation="landscape" r:id="rId1"/>
  <headerFooter alignWithMargins="0"/>
  <ignoredErrors>
    <ignoredError sqref="D9:D23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28"/>
  <sheetViews>
    <sheetView topLeftCell="A4" workbookViewId="0">
      <selection activeCell="I20" sqref="I20"/>
    </sheetView>
  </sheetViews>
  <sheetFormatPr defaultRowHeight="12.75" x14ac:dyDescent="0.2"/>
  <cols>
    <col min="1" max="1" width="4.5703125" customWidth="1"/>
    <col min="2" max="2" width="12.85546875" customWidth="1"/>
    <col min="3" max="3" width="9.140625" customWidth="1"/>
    <col min="4" max="4" width="9.28515625" customWidth="1"/>
    <col min="5" max="5" width="9.7109375" customWidth="1"/>
    <col min="6" max="15" width="7.5703125" customWidth="1"/>
    <col min="16" max="16" width="8.42578125" customWidth="1"/>
    <col min="17" max="17" width="3.42578125" customWidth="1"/>
  </cols>
  <sheetData>
    <row r="2" spans="2:16" ht="15.75" x14ac:dyDescent="0.25">
      <c r="E2" s="53" t="s">
        <v>39</v>
      </c>
      <c r="P2" s="54" t="s">
        <v>8</v>
      </c>
    </row>
    <row r="3" spans="2:16" ht="14.45" customHeight="1" x14ac:dyDescent="0.2">
      <c r="D3" s="55" t="s">
        <v>24</v>
      </c>
    </row>
    <row r="4" spans="2:16" ht="8.4499999999999993" customHeight="1" x14ac:dyDescent="0.2">
      <c r="D4" s="55"/>
    </row>
    <row r="5" spans="2:16" ht="15" x14ac:dyDescent="0.2">
      <c r="D5" s="101">
        <v>2015</v>
      </c>
      <c r="E5" s="101"/>
      <c r="F5" s="101"/>
      <c r="G5" s="101"/>
      <c r="H5" s="101"/>
      <c r="I5" s="101"/>
      <c r="J5" s="101"/>
      <c r="K5" s="101"/>
      <c r="L5" s="101"/>
      <c r="M5" s="101"/>
      <c r="N5" s="101"/>
      <c r="O5" s="101"/>
      <c r="P5" s="101"/>
    </row>
    <row r="6" spans="2:16" ht="15" x14ac:dyDescent="0.25">
      <c r="C6" s="56" t="s">
        <v>16</v>
      </c>
      <c r="D6" s="57" t="s">
        <v>40</v>
      </c>
      <c r="E6" s="57" t="s">
        <v>41</v>
      </c>
      <c r="F6" s="57" t="s">
        <v>42</v>
      </c>
      <c r="G6" s="57" t="s">
        <v>43</v>
      </c>
      <c r="H6" s="57" t="s">
        <v>44</v>
      </c>
      <c r="I6" s="57" t="s">
        <v>45</v>
      </c>
      <c r="J6" s="57" t="s">
        <v>46</v>
      </c>
      <c r="K6" s="57" t="s">
        <v>47</v>
      </c>
      <c r="L6" s="57" t="s">
        <v>48</v>
      </c>
      <c r="M6" s="57" t="s">
        <v>49</v>
      </c>
      <c r="N6" s="57" t="s">
        <v>50</v>
      </c>
      <c r="O6" s="57" t="s">
        <v>51</v>
      </c>
      <c r="P6" s="58" t="s">
        <v>52</v>
      </c>
    </row>
    <row r="7" spans="2:16" ht="15" customHeight="1" x14ac:dyDescent="0.2">
      <c r="B7" s="59" t="s">
        <v>13</v>
      </c>
      <c r="C7" s="60" t="s">
        <v>59</v>
      </c>
      <c r="D7" s="76">
        <v>204</v>
      </c>
      <c r="E7" s="76">
        <v>267</v>
      </c>
      <c r="F7" s="76">
        <v>293</v>
      </c>
      <c r="G7" s="76">
        <v>148</v>
      </c>
      <c r="H7" s="76">
        <v>355</v>
      </c>
      <c r="I7" s="76">
        <v>12</v>
      </c>
      <c r="J7" s="76">
        <v>41</v>
      </c>
      <c r="K7" s="76">
        <v>101</v>
      </c>
      <c r="L7" s="76">
        <v>290</v>
      </c>
      <c r="M7" s="76">
        <v>330</v>
      </c>
      <c r="N7" s="76">
        <v>343</v>
      </c>
      <c r="O7" s="76">
        <v>394.93700000000001</v>
      </c>
      <c r="P7" s="61">
        <f>SUM(D7:O7)</f>
        <v>2778.9369999999999</v>
      </c>
    </row>
    <row r="8" spans="2:16" ht="27" customHeight="1" x14ac:dyDescent="0.2">
      <c r="B8" s="59" t="s">
        <v>53</v>
      </c>
      <c r="C8" s="60" t="s">
        <v>54</v>
      </c>
      <c r="D8" s="77">
        <v>8177</v>
      </c>
      <c r="E8" s="77">
        <v>8170</v>
      </c>
      <c r="F8" s="77">
        <v>8176</v>
      </c>
      <c r="G8" s="77">
        <v>8236</v>
      </c>
      <c r="H8" s="77">
        <v>8269</v>
      </c>
      <c r="I8" s="77">
        <v>8347</v>
      </c>
      <c r="J8" s="77">
        <v>8322</v>
      </c>
      <c r="K8" s="77">
        <v>8335</v>
      </c>
      <c r="L8" s="77">
        <v>8261</v>
      </c>
      <c r="M8" s="77">
        <v>8227</v>
      </c>
      <c r="N8" s="77">
        <v>8177</v>
      </c>
      <c r="O8" s="77">
        <v>8214</v>
      </c>
      <c r="P8" s="61">
        <f>IF(P7=0,0,SUMPRODUCT(D7:O7,D8:O8)/P7)</f>
        <v>8219.694623519712</v>
      </c>
    </row>
    <row r="9" spans="2:16" ht="27" customHeight="1" x14ac:dyDescent="0.2">
      <c r="B9" s="59" t="s">
        <v>55</v>
      </c>
      <c r="C9" s="60" t="s">
        <v>54</v>
      </c>
      <c r="D9" s="77">
        <v>9064</v>
      </c>
      <c r="E9" s="77">
        <v>9056</v>
      </c>
      <c r="F9" s="77">
        <v>9063</v>
      </c>
      <c r="G9" s="77">
        <v>9127</v>
      </c>
      <c r="H9" s="77">
        <v>9163</v>
      </c>
      <c r="I9" s="77">
        <v>9246</v>
      </c>
      <c r="J9" s="77">
        <v>9219</v>
      </c>
      <c r="K9" s="77">
        <v>9233</v>
      </c>
      <c r="L9" s="77">
        <v>9154</v>
      </c>
      <c r="M9" s="77">
        <v>9117</v>
      </c>
      <c r="N9" s="77">
        <v>9064</v>
      </c>
      <c r="O9" s="77">
        <v>9104</v>
      </c>
      <c r="P9" s="61">
        <f>IF(P7=0,0,SUMPRODUCT(D9:O9,D7:O7)/P7)</f>
        <v>9109.7136955605692</v>
      </c>
    </row>
    <row r="10" spans="2:16" ht="27" customHeight="1" x14ac:dyDescent="0.2">
      <c r="B10" s="59" t="s">
        <v>56</v>
      </c>
      <c r="C10" s="60" t="s">
        <v>60</v>
      </c>
      <c r="D10" s="78">
        <v>601.69000000000005</v>
      </c>
      <c r="E10" s="78">
        <v>601.69000000000005</v>
      </c>
      <c r="F10" s="78">
        <v>601.69000000000005</v>
      </c>
      <c r="G10" s="78">
        <v>523.72</v>
      </c>
      <c r="H10" s="78">
        <v>523.72</v>
      </c>
      <c r="I10" s="78">
        <v>523.72</v>
      </c>
      <c r="J10" s="78">
        <v>523.72</v>
      </c>
      <c r="K10" s="78">
        <v>523.72</v>
      </c>
      <c r="L10" s="78">
        <v>523.72</v>
      </c>
      <c r="M10" s="78">
        <v>415</v>
      </c>
      <c r="N10" s="78">
        <v>415</v>
      </c>
      <c r="O10" s="78">
        <v>415</v>
      </c>
      <c r="P10" s="79">
        <f>IF(P7=0,0,P11/P7*1000)</f>
        <v>503.37515927852996</v>
      </c>
    </row>
    <row r="11" spans="2:16" ht="27" customHeight="1" x14ac:dyDescent="0.2">
      <c r="B11" s="63" t="s">
        <v>57</v>
      </c>
      <c r="C11" s="72" t="s">
        <v>61</v>
      </c>
      <c r="D11" s="64">
        <f>D7*D10/1000</f>
        <v>122.74476000000001</v>
      </c>
      <c r="E11" s="64">
        <f t="shared" ref="E11:O11" si="0">E7*E10/1000</f>
        <v>160.65123</v>
      </c>
      <c r="F11" s="64">
        <f t="shared" si="0"/>
        <v>176.29517000000001</v>
      </c>
      <c r="G11" s="64">
        <f t="shared" si="0"/>
        <v>77.510559999999998</v>
      </c>
      <c r="H11" s="64">
        <f>H7*J10/1000</f>
        <v>185.92060000000001</v>
      </c>
      <c r="I11" s="64">
        <f t="shared" si="0"/>
        <v>6.2846400000000004</v>
      </c>
      <c r="J11" s="64">
        <f t="shared" si="0"/>
        <v>21.472519999999999</v>
      </c>
      <c r="K11" s="64">
        <f t="shared" si="0"/>
        <v>52.895720000000004</v>
      </c>
      <c r="L11" s="64">
        <f t="shared" si="0"/>
        <v>151.87880000000001</v>
      </c>
      <c r="M11" s="64">
        <f t="shared" si="0"/>
        <v>136.94999999999999</v>
      </c>
      <c r="N11" s="64">
        <f t="shared" si="0"/>
        <v>142.345</v>
      </c>
      <c r="O11" s="64">
        <f t="shared" si="0"/>
        <v>163.898855</v>
      </c>
      <c r="P11" s="61">
        <f>SUM(D11:O11)</f>
        <v>1398.847855</v>
      </c>
    </row>
    <row r="12" spans="2:16" x14ac:dyDescent="0.2">
      <c r="B12" s="65"/>
      <c r="C12" s="66"/>
      <c r="D12" s="67"/>
      <c r="E12" s="67"/>
      <c r="F12" s="67"/>
      <c r="G12" s="67"/>
      <c r="H12" s="67"/>
      <c r="I12" s="67"/>
      <c r="J12" s="68"/>
      <c r="K12" s="67"/>
      <c r="L12" s="67"/>
      <c r="M12" s="67"/>
      <c r="N12" s="67"/>
      <c r="O12" s="67"/>
    </row>
    <row r="13" spans="2:16" ht="15" x14ac:dyDescent="0.2">
      <c r="D13" s="101">
        <v>2016</v>
      </c>
      <c r="E13" s="101"/>
      <c r="F13" s="101"/>
      <c r="G13" s="101"/>
      <c r="H13" s="101"/>
      <c r="I13" s="101"/>
      <c r="J13" s="101"/>
      <c r="K13" s="101"/>
      <c r="L13" s="101"/>
      <c r="M13" s="101"/>
      <c r="N13" s="101"/>
      <c r="O13" s="101"/>
      <c r="P13" s="101"/>
    </row>
    <row r="14" spans="2:16" ht="15" x14ac:dyDescent="0.25">
      <c r="C14" s="56" t="s">
        <v>16</v>
      </c>
      <c r="D14" s="57" t="s">
        <v>40</v>
      </c>
      <c r="E14" s="57" t="s">
        <v>41</v>
      </c>
      <c r="F14" s="57" t="s">
        <v>42</v>
      </c>
      <c r="G14" s="57" t="s">
        <v>43</v>
      </c>
      <c r="H14" s="57" t="s">
        <v>44</v>
      </c>
      <c r="I14" s="57" t="s">
        <v>45</v>
      </c>
      <c r="J14" s="57" t="s">
        <v>46</v>
      </c>
      <c r="K14" s="57" t="s">
        <v>47</v>
      </c>
      <c r="L14" s="57" t="s">
        <v>48</v>
      </c>
      <c r="M14" s="57" t="s">
        <v>49</v>
      </c>
      <c r="N14" s="57" t="s">
        <v>50</v>
      </c>
      <c r="O14" s="57" t="s">
        <v>51</v>
      </c>
      <c r="P14" s="58" t="s">
        <v>52</v>
      </c>
    </row>
    <row r="15" spans="2:16" ht="16.899999999999999" customHeight="1" x14ac:dyDescent="0.2">
      <c r="B15" s="59" t="s">
        <v>13</v>
      </c>
      <c r="C15" s="60" t="s">
        <v>59</v>
      </c>
      <c r="D15" s="76">
        <v>824</v>
      </c>
      <c r="E15" s="76">
        <v>220</v>
      </c>
      <c r="F15" s="76">
        <v>300</v>
      </c>
      <c r="G15" s="76">
        <v>150</v>
      </c>
      <c r="H15" s="76">
        <v>150</v>
      </c>
      <c r="I15" s="76">
        <v>150</v>
      </c>
      <c r="J15" s="69"/>
      <c r="K15" s="69"/>
      <c r="L15" s="69"/>
      <c r="M15" s="69"/>
      <c r="N15" s="69"/>
      <c r="O15" s="69"/>
      <c r="P15" s="61">
        <f>SUM(D15:O15)</f>
        <v>1794</v>
      </c>
    </row>
    <row r="16" spans="2:16" ht="27" customHeight="1" x14ac:dyDescent="0.2">
      <c r="B16" s="59" t="s">
        <v>53</v>
      </c>
      <c r="C16" s="60" t="s">
        <v>54</v>
      </c>
      <c r="D16" s="77">
        <v>8249</v>
      </c>
      <c r="E16" s="77">
        <v>8251</v>
      </c>
      <c r="F16" s="77">
        <v>8200</v>
      </c>
      <c r="G16" s="77">
        <v>8200</v>
      </c>
      <c r="H16" s="77">
        <v>8200</v>
      </c>
      <c r="I16" s="77">
        <v>8200</v>
      </c>
      <c r="J16" s="70"/>
      <c r="K16" s="70"/>
      <c r="L16" s="70"/>
      <c r="M16" s="70"/>
      <c r="N16" s="70"/>
      <c r="O16" s="70"/>
      <c r="P16" s="61">
        <f>IF(P15=0,0,SUMPRODUCT(D15:O15,D16:O16)/P15)</f>
        <v>8228.7603121516167</v>
      </c>
    </row>
    <row r="17" spans="2:16" ht="27" customHeight="1" x14ac:dyDescent="0.2">
      <c r="B17" s="59" t="s">
        <v>55</v>
      </c>
      <c r="C17" s="60" t="s">
        <v>54</v>
      </c>
      <c r="D17" s="77">
        <v>9141</v>
      </c>
      <c r="E17" s="77">
        <v>9143</v>
      </c>
      <c r="F17" s="77">
        <v>9120</v>
      </c>
      <c r="G17" s="77">
        <v>9120</v>
      </c>
      <c r="H17" s="77">
        <v>9120</v>
      </c>
      <c r="I17" s="77">
        <v>9120</v>
      </c>
      <c r="J17" s="70"/>
      <c r="K17" s="70"/>
      <c r="L17" s="70"/>
      <c r="M17" s="70"/>
      <c r="N17" s="70"/>
      <c r="O17" s="70"/>
      <c r="P17" s="61">
        <f>IF(P15=0,0,SUMPRODUCT(D17:O17,D15:O15)/P15)</f>
        <v>9132.465997770345</v>
      </c>
    </row>
    <row r="18" spans="2:16" ht="27" customHeight="1" x14ac:dyDescent="0.2">
      <c r="B18" s="59" t="s">
        <v>56</v>
      </c>
      <c r="C18" s="60" t="s">
        <v>60</v>
      </c>
      <c r="D18" s="78">
        <v>405.56</v>
      </c>
      <c r="E18" s="78">
        <v>405.56</v>
      </c>
      <c r="F18" s="78">
        <v>405.56</v>
      </c>
      <c r="G18" s="78">
        <v>312.5</v>
      </c>
      <c r="H18" s="78">
        <v>312.5</v>
      </c>
      <c r="I18" s="78">
        <v>312.5</v>
      </c>
      <c r="J18" s="71"/>
      <c r="K18" s="71"/>
      <c r="L18" s="71"/>
      <c r="M18" s="71"/>
      <c r="N18" s="71"/>
      <c r="O18" s="71"/>
      <c r="P18" s="62">
        <f>IF(P15=0,0,P19/P15*1000)</f>
        <v>382.21719063545152</v>
      </c>
    </row>
    <row r="19" spans="2:16" ht="27" customHeight="1" x14ac:dyDescent="0.2">
      <c r="B19" s="59" t="s">
        <v>57</v>
      </c>
      <c r="C19" s="72" t="s">
        <v>61</v>
      </c>
      <c r="D19" s="64">
        <f t="shared" ref="D19:O19" si="1">D15*D18/1000</f>
        <v>334.18144000000001</v>
      </c>
      <c r="E19" s="64">
        <f t="shared" si="1"/>
        <v>89.223199999999991</v>
      </c>
      <c r="F19" s="64">
        <f t="shared" si="1"/>
        <v>121.66800000000001</v>
      </c>
      <c r="G19" s="64">
        <f t="shared" si="1"/>
        <v>46.875</v>
      </c>
      <c r="H19" s="64">
        <f t="shared" si="1"/>
        <v>46.875</v>
      </c>
      <c r="I19" s="64">
        <f t="shared" si="1"/>
        <v>46.875</v>
      </c>
      <c r="J19" s="64">
        <f t="shared" si="1"/>
        <v>0</v>
      </c>
      <c r="K19" s="64">
        <f t="shared" si="1"/>
        <v>0</v>
      </c>
      <c r="L19" s="64">
        <f t="shared" si="1"/>
        <v>0</v>
      </c>
      <c r="M19" s="64">
        <f t="shared" si="1"/>
        <v>0</v>
      </c>
      <c r="N19" s="64">
        <f t="shared" si="1"/>
        <v>0</v>
      </c>
      <c r="O19" s="64">
        <f t="shared" si="1"/>
        <v>0</v>
      </c>
      <c r="P19" s="61">
        <f>SUM(D19:O19)</f>
        <v>685.69763999999998</v>
      </c>
    </row>
    <row r="20" spans="2:16" x14ac:dyDescent="0.2">
      <c r="J20" s="73"/>
    </row>
    <row r="21" spans="2:16" x14ac:dyDescent="0.2">
      <c r="C21" s="56" t="s">
        <v>58</v>
      </c>
      <c r="D21" s="74" t="s">
        <v>62</v>
      </c>
      <c r="E21" s="75"/>
    </row>
    <row r="22" spans="2:16" ht="15" x14ac:dyDescent="0.2">
      <c r="B22" s="59" t="s">
        <v>13</v>
      </c>
      <c r="C22" s="60" t="s">
        <v>59</v>
      </c>
      <c r="D22" s="99">
        <f>SUM(J7:O7)+SUM(D15:I15)</f>
        <v>3293.9369999999999</v>
      </c>
      <c r="E22" s="100"/>
    </row>
    <row r="23" spans="2:16" ht="27" customHeight="1" x14ac:dyDescent="0.2">
      <c r="B23" s="59" t="s">
        <v>53</v>
      </c>
      <c r="C23" s="60" t="s">
        <v>54</v>
      </c>
      <c r="D23" s="99">
        <f>IF(D22=0,0,(J7*J8+K7*K8+L7*L8+M7*M8+N7*N8+O7*O8+D15*D16+E15*E16+F15*F16+G15*G16+H15*H16+I15*I16)/D22)</f>
        <v>8228.6809122335981</v>
      </c>
      <c r="E23" s="100"/>
    </row>
    <row r="24" spans="2:16" ht="27" customHeight="1" x14ac:dyDescent="0.2">
      <c r="B24" s="59" t="s">
        <v>55</v>
      </c>
      <c r="C24" s="60" t="s">
        <v>54</v>
      </c>
      <c r="D24" s="99">
        <f>IF(D22=0,0,(J7*J9+K7*K9+L7*L9+M7*M9+N7*N9+O7*O9+D15*D17+E15*E17+F15*F17+G15*G17+H15*H17+I15*I17)/D22)</f>
        <v>9126.4296943141289</v>
      </c>
      <c r="E24" s="100"/>
    </row>
    <row r="25" spans="2:16" ht="27" customHeight="1" x14ac:dyDescent="0.2">
      <c r="B25" s="59" t="s">
        <v>56</v>
      </c>
      <c r="C25" s="60" t="s">
        <v>60</v>
      </c>
      <c r="D25" s="102">
        <f>IF(D22=0,0,D26/D22*1000)</f>
        <v>411.40390207827295</v>
      </c>
      <c r="E25" s="102"/>
    </row>
    <row r="26" spans="2:16" ht="27" customHeight="1" x14ac:dyDescent="0.2">
      <c r="B26" s="59" t="s">
        <v>57</v>
      </c>
      <c r="C26" s="72" t="s">
        <v>61</v>
      </c>
      <c r="D26" s="99">
        <f>SUM(J11:O11)+SUM(D19:I19)</f>
        <v>1355.138535</v>
      </c>
      <c r="E26" s="100"/>
    </row>
    <row r="27" spans="2:16" x14ac:dyDescent="0.2">
      <c r="H27" s="27" t="s">
        <v>21</v>
      </c>
      <c r="L27" s="4"/>
      <c r="M27" s="4" t="s">
        <v>22</v>
      </c>
      <c r="N27" s="3"/>
      <c r="O27" s="3"/>
    </row>
    <row r="28" spans="2:16" x14ac:dyDescent="0.2">
      <c r="I28" s="29" t="s">
        <v>97</v>
      </c>
      <c r="L28" s="3"/>
      <c r="M28" s="3"/>
      <c r="N28" s="87" t="s">
        <v>98</v>
      </c>
      <c r="O28" s="87"/>
    </row>
  </sheetData>
  <mergeCells count="8">
    <mergeCell ref="N28:O28"/>
    <mergeCell ref="D26:E26"/>
    <mergeCell ref="D5:P5"/>
    <mergeCell ref="D13:P13"/>
    <mergeCell ref="D22:E22"/>
    <mergeCell ref="D23:E23"/>
    <mergeCell ref="D24:E24"/>
    <mergeCell ref="D25:E25"/>
  </mergeCells>
  <pageMargins left="0.70866141732283472" right="0.11811023622047245" top="0.35433070866141736" bottom="0.15748031496062992" header="0.31496062992125984" footer="0.31496062992125984"/>
  <pageSetup paperSize="9" orientation="landscape" r:id="rId1"/>
  <ignoredErrors>
    <ignoredError sqref="D22" formulaRange="1"/>
    <ignoredError sqref="D14:O14 D6:O6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GOR-2016</vt:lpstr>
      <vt:lpstr>Твърди горива-въглища</vt:lpstr>
      <vt:lpstr>Твърди горива-брикети</vt:lpstr>
      <vt:lpstr>Течни горива</vt:lpstr>
      <vt:lpstr>Приподен газ</vt:lpstr>
      <vt:lpstr>Sheet1</vt:lpstr>
    </vt:vector>
  </TitlesOfParts>
  <Company>ocz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kalin</dc:creator>
  <cp:lastModifiedBy>maria</cp:lastModifiedBy>
  <cp:lastPrinted>2016-03-30T13:02:03Z</cp:lastPrinted>
  <dcterms:created xsi:type="dcterms:W3CDTF">2004-07-15T11:50:49Z</dcterms:created>
  <dcterms:modified xsi:type="dcterms:W3CDTF">2016-03-31T07:59:00Z</dcterms:modified>
</cp:coreProperties>
</file>